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/>
  <mc:AlternateContent xmlns:mc="http://schemas.openxmlformats.org/markup-compatibility/2006">
    <mc:Choice Requires="x15">
      <x15ac:absPath xmlns:x15ac="http://schemas.microsoft.com/office/spreadsheetml/2010/11/ac" url="/Users/lorenzorinaldi/Documents/GitHub/MARIO/doc/source/_static/data/supporting_files/"/>
    </mc:Choice>
  </mc:AlternateContent>
  <xr:revisionPtr revIDLastSave="0" documentId="13_ncr:1_{D0774540-8828-1541-9D53-BED721D08A41}" xr6:coauthVersionLast="47" xr6:coauthVersionMax="47" xr10:uidLastSave="{00000000-0000-0000-0000-000000000000}"/>
  <bookViews>
    <workbookView xWindow="0" yWindow="600" windowWidth="51200" windowHeight="26880" activeTab="2" xr2:uid="{191C6CC1-D0C2-3B4B-A0D5-6A4A3794157A}"/>
  </bookViews>
  <sheets>
    <sheet name="Matrices" sheetId="1" r:id="rId1"/>
    <sheet name="Indices" sheetId="2" r:id="rId2"/>
    <sheet name="IOT" sheetId="3" r:id="rId3"/>
    <sheet name="SUT_IT" sheetId="4" r:id="rId4"/>
    <sheet name="SUT_PT" sheetId="5" r:id="rId5"/>
  </sheets>
  <definedNames>
    <definedName name="_xlnm._FilterDatabase" localSheetId="0" hidden="1">Matrices!$A$1:$G$62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8" i="5" l="1"/>
  <c r="V17" i="5"/>
  <c r="V16" i="5"/>
  <c r="V15" i="5"/>
  <c r="I54" i="5" s="1" a="1"/>
  <c r="V12" i="5"/>
  <c r="V11" i="5"/>
  <c r="V10" i="5"/>
  <c r="V9" i="5"/>
  <c r="V18" i="4"/>
  <c r="V17" i="4"/>
  <c r="V16" i="4"/>
  <c r="V15" i="4"/>
  <c r="N59" i="4" s="1" a="1"/>
  <c r="V12" i="4"/>
  <c r="V11" i="4"/>
  <c r="V10" i="4"/>
  <c r="V9" i="4"/>
  <c r="I59" i="4" s="1" a="1"/>
  <c r="R14" i="3"/>
  <c r="R13" i="3"/>
  <c r="R12" i="3"/>
  <c r="R11" i="3"/>
  <c r="R10" i="3"/>
  <c r="R9" i="3"/>
  <c r="I65" i="5" l="1" a="1"/>
  <c r="I54" i="4" a="1"/>
  <c r="I54" i="4" s="1"/>
  <c r="I144" i="4" s="1" a="1"/>
  <c r="I144" i="4" s="1"/>
  <c r="N36" i="5" a="1"/>
  <c r="I48" i="4" a="1"/>
  <c r="N30" i="4" a="1"/>
  <c r="N54" i="4" a="1"/>
  <c r="H26" i="3" a="1"/>
  <c r="H26" i="3" s="1"/>
  <c r="H122" i="3" s="1" a="1"/>
  <c r="H122" i="3" s="1"/>
  <c r="I60" i="5" a="1"/>
  <c r="N60" i="5" a="1"/>
  <c r="N60" i="5" s="1"/>
  <c r="N59" i="4"/>
  <c r="I65" i="5"/>
  <c r="I155" i="5" s="1" a="1"/>
  <c r="I155" i="5" s="1"/>
  <c r="I48" i="4"/>
  <c r="I54" i="5"/>
  <c r="I59" i="4"/>
  <c r="I149" i="4" s="1" a="1"/>
  <c r="I149" i="4" s="1"/>
  <c r="H47" i="3" a="1"/>
  <c r="H34" i="3" a="1"/>
  <c r="H42" i="3" a="1"/>
  <c r="N36" i="5"/>
  <c r="I48" i="5" s="1" a="1"/>
  <c r="I42" i="4" a="1"/>
  <c r="N65" i="5" a="1"/>
  <c r="N30" i="5" a="1"/>
  <c r="N42" i="5" a="1"/>
  <c r="N42" i="5" s="1"/>
  <c r="I81" i="5" s="1" a="1"/>
  <c r="N36" i="4" a="1"/>
  <c r="N36" i="4" s="1"/>
  <c r="N54" i="4"/>
  <c r="N144" i="4" s="1" a="1"/>
  <c r="N144" i="4" s="1"/>
  <c r="N30" i="4" l="1"/>
  <c r="N132" i="4" s="1" a="1"/>
  <c r="N132" i="4" s="1"/>
  <c r="H51" i="3" a="1"/>
  <c r="H51" i="3" s="1"/>
  <c r="I75" i="4" a="1"/>
  <c r="I60" i="5"/>
  <c r="I150" i="5" s="1" a="1"/>
  <c r="I150" i="5" s="1"/>
  <c r="I48" i="5"/>
  <c r="I144" i="5" a="1"/>
  <c r="I144" i="5" s="1"/>
  <c r="I75" i="4"/>
  <c r="N75" i="4" s="1" a="1"/>
  <c r="N75" i="4" s="1"/>
  <c r="H42" i="3"/>
  <c r="H130" i="3" a="1"/>
  <c r="H130" i="3" s="1"/>
  <c r="N87" i="5" a="1"/>
  <c r="N81" i="4" a="1"/>
  <c r="N30" i="5"/>
  <c r="I69" i="5" s="1" a="1"/>
  <c r="I42" i="4"/>
  <c r="I138" i="4" s="1" a="1"/>
  <c r="I138" i="4" s="1"/>
  <c r="N65" i="5"/>
  <c r="N155" i="5" s="1" a="1"/>
  <c r="N155" i="5" s="1"/>
  <c r="N150" i="5" a="1"/>
  <c r="N150" i="5" s="1"/>
  <c r="I81" i="5"/>
  <c r="N81" i="5" s="1" a="1"/>
  <c r="N81" i="5" s="1"/>
  <c r="H47" i="3"/>
  <c r="H34" i="3"/>
  <c r="H59" i="3" s="1" a="1"/>
  <c r="H59" i="3" s="1"/>
  <c r="N149" i="4" a="1"/>
  <c r="N149" i="4" s="1"/>
  <c r="H91" i="3" l="1" a="1"/>
  <c r="H91" i="3" s="1"/>
  <c r="H105" i="3" a="1"/>
  <c r="H105" i="3" s="1"/>
  <c r="H85" i="3" a="1"/>
  <c r="H85" i="3" s="1"/>
  <c r="H67" i="3" a="1"/>
  <c r="N75" i="5" a="1"/>
  <c r="H99" i="3" a="1"/>
  <c r="H99" i="3" s="1"/>
  <c r="H79" i="3" a="1"/>
  <c r="H79" i="3" s="1"/>
  <c r="N75" i="5"/>
  <c r="N93" i="5" s="1" a="1"/>
  <c r="I75" i="5" a="1"/>
  <c r="I75" i="5" s="1"/>
  <c r="N109" i="5" a="1"/>
  <c r="N109" i="5" s="1"/>
  <c r="N113" i="5" a="1"/>
  <c r="N113" i="5" s="1"/>
  <c r="N105" i="5" a="1"/>
  <c r="N105" i="5" s="1"/>
  <c r="N123" i="5" a="1"/>
  <c r="N123" i="5" s="1"/>
  <c r="N101" i="5" a="1"/>
  <c r="N81" i="4"/>
  <c r="I81" i="4" s="1" a="1"/>
  <c r="I81" i="4" s="1"/>
  <c r="N87" i="5"/>
  <c r="I87" i="5" s="1" a="1"/>
  <c r="I87" i="5" s="1"/>
  <c r="I69" i="5"/>
  <c r="I109" i="5" s="1" a="1"/>
  <c r="I109" i="5" s="1"/>
  <c r="N69" i="5" a="1"/>
  <c r="N69" i="5" s="1"/>
  <c r="N138" i="5" a="1"/>
  <c r="N138" i="5" s="1"/>
  <c r="H135" i="3" a="1"/>
  <c r="H135" i="3" s="1"/>
  <c r="I119" i="5" a="1"/>
  <c r="I119" i="5" s="1"/>
  <c r="N119" i="5" a="1"/>
  <c r="N119" i="5" s="1"/>
  <c r="H67" i="3"/>
  <c r="H113" i="3" s="1" a="1"/>
  <c r="H113" i="3" s="1"/>
  <c r="H72" i="3" a="1"/>
  <c r="H72" i="3" s="1"/>
  <c r="I63" i="4" a="1"/>
  <c r="I101" i="5" a="1"/>
  <c r="H75" i="3" a="1"/>
  <c r="N69" i="4" a="1"/>
  <c r="I113" i="5" a="1"/>
  <c r="I113" i="5" s="1"/>
  <c r="I93" i="5" l="1" a="1"/>
  <c r="I123" i="5" a="1"/>
  <c r="I123" i="5" s="1"/>
  <c r="H75" i="3"/>
  <c r="H118" i="3" a="1"/>
  <c r="H118" i="3" s="1"/>
  <c r="N69" i="4"/>
  <c r="N87" i="4" s="1" a="1"/>
  <c r="I69" i="4" a="1"/>
  <c r="I69" i="4" s="1"/>
  <c r="N107" i="4" a="1"/>
  <c r="N107" i="4" s="1"/>
  <c r="N117" i="4" a="1"/>
  <c r="N117" i="4" s="1"/>
  <c r="N103" i="4" a="1"/>
  <c r="N103" i="4" s="1"/>
  <c r="N113" i="4" a="1"/>
  <c r="N113" i="4" s="1"/>
  <c r="N99" i="4" a="1"/>
  <c r="N99" i="4" s="1"/>
  <c r="I93" i="5"/>
  <c r="I129" i="5" s="1" a="1"/>
  <c r="I129" i="5" s="1"/>
  <c r="I134" i="5" a="1"/>
  <c r="I134" i="5" s="1"/>
  <c r="I101" i="5"/>
  <c r="I63" i="4"/>
  <c r="I87" i="4" s="1" a="1"/>
  <c r="I103" i="4" a="1"/>
  <c r="I103" i="4" s="1"/>
  <c r="I107" i="4" a="1"/>
  <c r="I107" i="4" s="1"/>
  <c r="I117" i="4" a="1"/>
  <c r="I117" i="4" s="1"/>
  <c r="I99" i="4" a="1"/>
  <c r="I99" i="4" s="1"/>
  <c r="I113" i="4" a="1"/>
  <c r="I113" i="4" s="1"/>
  <c r="I95" i="4" a="1"/>
  <c r="N98" i="5" a="1"/>
  <c r="N98" i="5" s="1"/>
  <c r="N93" i="5"/>
  <c r="N129" i="5" s="1" a="1"/>
  <c r="N129" i="5" s="1"/>
  <c r="N101" i="5"/>
  <c r="N134" i="5" s="1" a="1"/>
  <c r="N134" i="5" s="1"/>
  <c r="I105" i="5" a="1"/>
  <c r="I105" i="5" s="1"/>
  <c r="N95" i="4" l="1" a="1"/>
  <c r="I95" i="4"/>
  <c r="I128" i="4" s="1" a="1"/>
  <c r="I128" i="4" s="1"/>
  <c r="I98" i="5" a="1"/>
  <c r="I98" i="5" s="1"/>
  <c r="N87" i="4"/>
  <c r="N92" i="4" s="1" a="1"/>
  <c r="N92" i="4" s="1"/>
  <c r="N63" i="4" a="1"/>
  <c r="N63" i="4" s="1"/>
  <c r="I87" i="4"/>
  <c r="I92" i="4" a="1"/>
  <c r="I92" i="4" s="1"/>
  <c r="I123" i="4" a="1"/>
  <c r="I123" i="4" s="1"/>
  <c r="N95" i="4"/>
  <c r="N128" i="4" s="1" a="1"/>
  <c r="N128" i="4" s="1"/>
  <c r="N123" i="4" l="1" a="1"/>
  <c r="N123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<sst xmlns="http://schemas.openxmlformats.org/spreadsheetml/2006/main" count="1475" uniqueCount="205">
  <si>
    <t>Also known as</t>
  </si>
  <si>
    <t>Row indices</t>
  </si>
  <si>
    <t>Column indices</t>
  </si>
  <si>
    <t>Z</t>
  </si>
  <si>
    <t>Table format(s)</t>
  </si>
  <si>
    <t>T</t>
  </si>
  <si>
    <t>Intersectoral transaction flows matrix</t>
  </si>
  <si>
    <t>Region, Sector</t>
  </si>
  <si>
    <t>IOT</t>
  </si>
  <si>
    <t>SUT</t>
  </si>
  <si>
    <t>Matrix</t>
  </si>
  <si>
    <t>Mode</t>
  </si>
  <si>
    <t>Flows</t>
  </si>
  <si>
    <t>z</t>
  </si>
  <si>
    <t>Coefficients</t>
  </si>
  <si>
    <t>A</t>
  </si>
  <si>
    <t>w</t>
  </si>
  <si>
    <t>L</t>
  </si>
  <si>
    <t>Intersectoral transaction coefficients matrix</t>
  </si>
  <si>
    <t>Leontief inverse matrix</t>
  </si>
  <si>
    <t>Y</t>
  </si>
  <si>
    <t>F</t>
  </si>
  <si>
    <t>Final demand matrix</t>
  </si>
  <si>
    <t>Region, Consumption category</t>
  </si>
  <si>
    <t>X</t>
  </si>
  <si>
    <t>x, q</t>
  </si>
  <si>
    <t>Total production vector</t>
  </si>
  <si>
    <t>V</t>
  </si>
  <si>
    <t>Factor of production</t>
  </si>
  <si>
    <t>v</t>
  </si>
  <si>
    <t>f, B, S</t>
  </si>
  <si>
    <t>Value added coefficients matrix</t>
  </si>
  <si>
    <t>E</t>
  </si>
  <si>
    <t>F, D_pba, terr</t>
  </si>
  <si>
    <t>Environmental transaction flows matrix</t>
  </si>
  <si>
    <t>Satellite account</t>
  </si>
  <si>
    <t>e</t>
  </si>
  <si>
    <t>Environmental transaction coefficients matrix</t>
  </si>
  <si>
    <t>EY</t>
  </si>
  <si>
    <t>S_Y, F_hh, F_y</t>
  </si>
  <si>
    <t>Environmental transaction flows matrix for final demand</t>
  </si>
  <si>
    <t>-</t>
  </si>
  <si>
    <t>VY</t>
  </si>
  <si>
    <t>Value added transaction matrix for final demand</t>
  </si>
  <si>
    <t>M</t>
  </si>
  <si>
    <t>Total (direct+indirect) value added transaction matrix</t>
  </si>
  <si>
    <t>Factor of production*</t>
  </si>
  <si>
    <t>Satellite account*</t>
  </si>
  <si>
    <t>m</t>
  </si>
  <si>
    <t>Total (direct+indirect) value added coefficients matrix</t>
  </si>
  <si>
    <t>f</t>
  </si>
  <si>
    <t>Total (direct+indirect) environmental transaction flows matrix</t>
  </si>
  <si>
    <t>Description</t>
  </si>
  <si>
    <t>Total (direct+indirect) environmental transaction coefficients matrix</t>
  </si>
  <si>
    <t>D_cba, con</t>
  </si>
  <si>
    <t>U</t>
  </si>
  <si>
    <t>u</t>
  </si>
  <si>
    <t>S</t>
  </si>
  <si>
    <t>s</t>
  </si>
  <si>
    <t>V, M, T</t>
  </si>
  <si>
    <t>Use transaction flows matrix</t>
  </si>
  <si>
    <t>Region, Commodity</t>
  </si>
  <si>
    <t>Region, Activity</t>
  </si>
  <si>
    <t>Use transaction coefficients matrix</t>
  </si>
  <si>
    <t>Make transaction flows matrix</t>
  </si>
  <si>
    <t>c</t>
  </si>
  <si>
    <t>Make transaction coefficients matrix - Market share or inverted product-mix matrix**</t>
  </si>
  <si>
    <t>Product-mix matrix</t>
  </si>
  <si>
    <t>Yc</t>
  </si>
  <si>
    <t>Ya</t>
  </si>
  <si>
    <t>Final demand of commodities matrix</t>
  </si>
  <si>
    <t>Final demand of activities matrix</t>
  </si>
  <si>
    <t>All</t>
  </si>
  <si>
    <t>Xa</t>
  </si>
  <si>
    <t>Q</t>
  </si>
  <si>
    <t>Xc</t>
  </si>
  <si>
    <t>Total demand (or production) of commodities vector</t>
  </si>
  <si>
    <t>Total demand (or production) of activities vector</t>
  </si>
  <si>
    <t>Va</t>
  </si>
  <si>
    <t>Vc</t>
  </si>
  <si>
    <t>Value added transaction flows matrix</t>
  </si>
  <si>
    <t>Value added transaction flows by activity matrix</t>
  </si>
  <si>
    <t>Value added transaction flows by commodity matrix</t>
  </si>
  <si>
    <t>vc</t>
  </si>
  <si>
    <t>va</t>
  </si>
  <si>
    <t>Value added transaction coefficients by commodity matrix</t>
  </si>
  <si>
    <t>Value added transaction coefficients by activity matrix</t>
  </si>
  <si>
    <t>Ec</t>
  </si>
  <si>
    <t>Ea</t>
  </si>
  <si>
    <t>ec</t>
  </si>
  <si>
    <t>ea</t>
  </si>
  <si>
    <t>Environmental transaction flows by commodity matrix</t>
  </si>
  <si>
    <t>Environmental transaction flows by activity matrix</t>
  </si>
  <si>
    <t>Environmental transaction coefficients by commodity matrix</t>
  </si>
  <si>
    <t>Environmental transaction coefficients by activity matrix</t>
  </si>
  <si>
    <t>Ma</t>
  </si>
  <si>
    <t>Mc</t>
  </si>
  <si>
    <t>mc</t>
  </si>
  <si>
    <t>ma</t>
  </si>
  <si>
    <t>Fa</t>
  </si>
  <si>
    <t>Fc</t>
  </si>
  <si>
    <t>fc</t>
  </si>
  <si>
    <t>fa</t>
  </si>
  <si>
    <t>Total (direct+indirect) value added transaction by commodity matrix</t>
  </si>
  <si>
    <t>Total (direct+indirect) value added transaction by activity matrix</t>
  </si>
  <si>
    <t>Total (direct+indirect) value added coefficients by commodity matrix</t>
  </si>
  <si>
    <t>Total (direct+indirect) value added coefficients by activity matrix</t>
  </si>
  <si>
    <t>Total (direct+indirect) environmental transaction flows by commodity matrix</t>
  </si>
  <si>
    <t>Total (direct+indirect) environmental transaction flows by actvity matrix</t>
  </si>
  <si>
    <t>Total (direct+indirect) environmental transaction coefficients by commodity matrix</t>
  </si>
  <si>
    <t>Total (direct+indirect) environmental transaction coefficients by activity matrix</t>
  </si>
  <si>
    <t>wcc</t>
  </si>
  <si>
    <t>wca</t>
  </si>
  <si>
    <t>wac</t>
  </si>
  <si>
    <t>waa</t>
  </si>
  <si>
    <t>Leontief inverse matrix, commodity-by-commodity coefficients</t>
  </si>
  <si>
    <t>Leontief inverse matrix, commodity-by-activity coefficients</t>
  </si>
  <si>
    <t>Leontief inverse matrix, activity-by-commodity coefficients</t>
  </si>
  <si>
    <t>Leontief inverse matrix, activity-by-activity coefficients</t>
  </si>
  <si>
    <t>g</t>
  </si>
  <si>
    <t>G</t>
  </si>
  <si>
    <t>Ghosh coefficients matrix</t>
  </si>
  <si>
    <t>Intersectoral transaction direct-output coefficients matrix</t>
  </si>
  <si>
    <t>B</t>
  </si>
  <si>
    <t>b</t>
  </si>
  <si>
    <t>p</t>
  </si>
  <si>
    <t>pc</t>
  </si>
  <si>
    <t>pa</t>
  </si>
  <si>
    <t>Price index vector</t>
  </si>
  <si>
    <t>Price index vector by commodity</t>
  </si>
  <si>
    <t>Price index vector by activity</t>
  </si>
  <si>
    <t>Index</t>
  </si>
  <si>
    <t>Acceptables</t>
  </si>
  <si>
    <t>Region</t>
  </si>
  <si>
    <t>Sector</t>
  </si>
  <si>
    <t>Activity</t>
  </si>
  <si>
    <t>Commodity</t>
  </si>
  <si>
    <t>Consumption category</t>
  </si>
  <si>
    <t>Commodities, commodity, commodities, Product, Products, product, products</t>
  </si>
  <si>
    <t>Regions, region, regions</t>
  </si>
  <si>
    <t>Sectors, sector, sectors</t>
  </si>
  <si>
    <t>Activities, activitiy, activities, Industry, Industries, industry</t>
  </si>
  <si>
    <t xml:space="preserve">Categories of final demand (e.g. Households, Gross fixed capital, Changes in inventories…) </t>
  </si>
  <si>
    <t>Factors of production including value added categories including, for single-region tables, imports</t>
  </si>
  <si>
    <t>Consumption categories, consumption category, consumption categories, demand categories, Consumption_category, Consumption_categories, consumption_category, consumption_categories, demand_categories</t>
  </si>
  <si>
    <t>Factors, factor, factors, Factors of production, factor of production, factors of production, Factors_of_production, factor_of_production, factors_of_production</t>
  </si>
  <si>
    <t>Satellite, satellite, Satellites, satellites, Satellite accounts, satellite accounts, Satellite_accounts, satellite_accounts</t>
  </si>
  <si>
    <t>Regions represented in the table</t>
  </si>
  <si>
    <t>Sectors representing industrial activities (or products)</t>
  </si>
  <si>
    <t>Commodities produced by activities</t>
  </si>
  <si>
    <t>Activities producing commodities</t>
  </si>
  <si>
    <t>Environmental extensions</t>
  </si>
  <si>
    <t>bu</t>
  </si>
  <si>
    <t>bs</t>
  </si>
  <si>
    <t>Use transaction direct-output coefficients matrix</t>
  </si>
  <si>
    <t>Supply transaction direct-output coefficients matrix</t>
  </si>
  <si>
    <t>gcc</t>
  </si>
  <si>
    <t>gca</t>
  </si>
  <si>
    <t>gac</t>
  </si>
  <si>
    <t>gaa</t>
  </si>
  <si>
    <t>Ghosh inverse matrix, commodity-by-commodity coefficients</t>
  </si>
  <si>
    <t>Ghosh inverse matrix, commodity-by-activity coefficients</t>
  </si>
  <si>
    <t>Ghosh inverse matrix, activity-by-commodity coefficients</t>
  </si>
  <si>
    <t>Ghosh inverse matrix, activity-by-activity coefficients</t>
  </si>
  <si>
    <t>mc_ex</t>
  </si>
  <si>
    <t>Total (direct+indirect) value added coefficients by commodity matrix, exploded by origin region and activity</t>
  </si>
  <si>
    <t>Factor of production, Region, Activity</t>
  </si>
  <si>
    <t>ma_ex</t>
  </si>
  <si>
    <t>Total (direct+indirect) value added coefficients by activity matrix, exploded by origin region and activity</t>
  </si>
  <si>
    <t>fc_ex</t>
  </si>
  <si>
    <t>Total (direct+indirect) environmental coefficients by commodity matrix, exploded by origin region and activity</t>
  </si>
  <si>
    <t>Satellite account, Region, Activity</t>
  </si>
  <si>
    <t>fa_ex</t>
  </si>
  <si>
    <t>Total (direct+indirect) environmental coefficients by activity matrix, exploded by origin region and activity</t>
  </si>
  <si>
    <t>m_ex</t>
  </si>
  <si>
    <t>Total (direct+indirect) value added coefficients matrix, exploded by origin region and sector</t>
  </si>
  <si>
    <t>Factor of production, Region, Sector</t>
  </si>
  <si>
    <t>f_ex</t>
  </si>
  <si>
    <t>Total (direct+indirect) environmental coefficients matrix, exploded by origin region and sector</t>
  </si>
  <si>
    <t>Satellite account, Region, Sector</t>
  </si>
  <si>
    <t>Regions</t>
  </si>
  <si>
    <t>Reg1</t>
  </si>
  <si>
    <t>Reg2</t>
  </si>
  <si>
    <t>Sectors</t>
  </si>
  <si>
    <t>Agriculture</t>
  </si>
  <si>
    <t>Services</t>
  </si>
  <si>
    <t>Industry</t>
  </si>
  <si>
    <t>Factors of production</t>
  </si>
  <si>
    <t>Satellite accounts</t>
  </si>
  <si>
    <t>Consumption categories</t>
  </si>
  <si>
    <t>Final demand</t>
  </si>
  <si>
    <t>Units</t>
  </si>
  <si>
    <t>M EUR</t>
  </si>
  <si>
    <t>Taxes</t>
  </si>
  <si>
    <t>Wages</t>
  </si>
  <si>
    <t>Capital</t>
  </si>
  <si>
    <t>Employment</t>
  </si>
  <si>
    <t>1000 p</t>
  </si>
  <si>
    <t>CO2</t>
  </si>
  <si>
    <t>kg</t>
  </si>
  <si>
    <t>M EUR/M EUR</t>
  </si>
  <si>
    <t>1000 p/M EUR</t>
  </si>
  <si>
    <t>kg/M EUR</t>
  </si>
  <si>
    <t>Goods</t>
  </si>
  <si>
    <t>Manufacturing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</si>
</sst>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E+00"/>
    <numFmt numFmtId="165" formatCode="0.000"/>
  </numFmts>
  <fonts count="5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3F8EFC"/>
        <bgColor indexed="64"/>
      </patternFill>
    </fill>
    <fill>
      <patternFill patternType="solid">
        <fgColor rgb="FFF8D35E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BF9FC2"/>
        <bgColor indexed="64"/>
      </patternFill>
    </fill>
    <fill>
      <patternFill patternType="solid">
        <fgColor rgb="FFD9C5DA"/>
        <bgColor indexed="64"/>
      </patternFill>
    </fill>
    <fill>
      <patternFill patternType="solid">
        <fgColor rgb="FF67BA6F"/>
        <bgColor indexed="64"/>
      </patternFill>
    </fill>
    <fill>
      <patternFill patternType="solid">
        <fgColor rgb="FFA4D6A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4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2">
    <xf numFmtId="0" fontId="0" fillId="0" borderId="0"/>
    <xf numFmtId="0" fontId="2" fillId="0" borderId="0"/>
  </cellStyleXfs>
  <cellXfs count="53">
    <xf numFmtId="0" fontId="0" fillId="0" borderId="0" xfId="0"/>
    <xf numFmtId="0" fontId="1" fillId="0" borderId="0" xfId="0" applyFont="1"/>
    <xf numFmtId="0" fontId="3" fillId="0" borderId="0" xfId="1" applyFont="1" applyAlignment="1">
      <alignment vertical="top"/>
    </xf>
    <xf numFmtId="0" fontId="2" fillId="0" borderId="0" xfId="1" applyAlignment="1">
      <alignment vertical="top"/>
    </xf>
    <xf numFmtId="0" fontId="3" fillId="0" borderId="0" xfId="1" applyFont="1" applyAlignment="1">
      <alignment vertical="top" wrapText="1"/>
    </xf>
    <xf numFmtId="0" fontId="2" fillId="0" borderId="0" xfId="1" applyAlignment="1">
      <alignment vertical="top" wrapText="1"/>
    </xf>
    <xf numFmtId="0" fontId="2" fillId="0" borderId="0" xfId="1"/>
    <xf numFmtId="1" fontId="4" fillId="2" borderId="0" xfId="1" applyNumberFormat="1" applyFont="1" applyFill="1" applyAlignment="1">
      <alignment vertical="top"/>
    </xf>
    <xf numFmtId="1" fontId="4" fillId="2" borderId="1" xfId="1" applyNumberFormat="1" applyFont="1" applyFill="1" applyBorder="1" applyAlignment="1">
      <alignment vertical="top"/>
    </xf>
    <xf numFmtId="1" fontId="4" fillId="0" borderId="0" xfId="1" applyNumberFormat="1" applyFont="1" applyAlignment="1">
      <alignment vertical="top"/>
    </xf>
    <xf numFmtId="1" fontId="2" fillId="3" borderId="0" xfId="1" applyNumberFormat="1" applyFill="1" applyAlignment="1">
      <alignment vertical="top"/>
    </xf>
    <xf numFmtId="1" fontId="2" fillId="4" borderId="0" xfId="1" applyNumberFormat="1" applyFill="1" applyAlignment="1">
      <alignment vertical="top"/>
    </xf>
    <xf numFmtId="1" fontId="4" fillId="2" borderId="2" xfId="1" applyNumberFormat="1" applyFont="1" applyFill="1" applyBorder="1" applyAlignment="1">
      <alignment vertical="top"/>
    </xf>
    <xf numFmtId="1" fontId="4" fillId="2" borderId="3" xfId="1" applyNumberFormat="1" applyFont="1" applyFill="1" applyBorder="1" applyAlignment="1">
      <alignment vertical="top"/>
    </xf>
    <xf numFmtId="1" fontId="4" fillId="0" borderId="2" xfId="1" applyNumberFormat="1" applyFont="1" applyBorder="1" applyAlignment="1">
      <alignment vertical="top"/>
    </xf>
    <xf numFmtId="1" fontId="2" fillId="3" borderId="2" xfId="1" applyNumberFormat="1" applyFill="1" applyBorder="1" applyAlignment="1">
      <alignment vertical="top"/>
    </xf>
    <xf numFmtId="1" fontId="4" fillId="0" borderId="1" xfId="1" applyNumberFormat="1" applyFont="1" applyBorder="1" applyAlignment="1">
      <alignment vertical="top"/>
    </xf>
    <xf numFmtId="1" fontId="2" fillId="0" borderId="0" xfId="1" applyNumberFormat="1" applyAlignment="1">
      <alignment vertical="top"/>
    </xf>
    <xf numFmtId="1" fontId="3" fillId="0" borderId="0" xfId="1" applyNumberFormat="1" applyFont="1" applyAlignment="1">
      <alignment vertical="top"/>
    </xf>
    <xf numFmtId="1" fontId="2" fillId="5" borderId="0" xfId="1" applyNumberFormat="1" applyFill="1" applyAlignment="1">
      <alignment vertical="top"/>
    </xf>
    <xf numFmtId="1" fontId="2" fillId="5" borderId="1" xfId="1" applyNumberFormat="1" applyFill="1" applyBorder="1" applyAlignment="1">
      <alignment vertical="top"/>
    </xf>
    <xf numFmtId="0" fontId="2" fillId="6" borderId="0" xfId="1" applyFill="1" applyAlignment="1">
      <alignment vertical="top"/>
    </xf>
    <xf numFmtId="1" fontId="2" fillId="5" borderId="2" xfId="1" applyNumberFormat="1" applyFill="1" applyBorder="1" applyAlignment="1">
      <alignment vertical="top"/>
    </xf>
    <xf numFmtId="1" fontId="2" fillId="5" borderId="3" xfId="1" applyNumberFormat="1" applyFill="1" applyBorder="1" applyAlignment="1">
      <alignment vertical="top"/>
    </xf>
    <xf numFmtId="1" fontId="2" fillId="0" borderId="2" xfId="1" applyNumberFormat="1" applyBorder="1" applyAlignment="1">
      <alignment vertical="top"/>
    </xf>
    <xf numFmtId="0" fontId="2" fillId="6" borderId="2" xfId="1" applyFill="1" applyBorder="1" applyAlignment="1">
      <alignment vertical="top"/>
    </xf>
    <xf numFmtId="1" fontId="2" fillId="0" borderId="1" xfId="1" applyNumberFormat="1" applyBorder="1" applyAlignment="1">
      <alignment vertical="top"/>
    </xf>
    <xf numFmtId="1" fontId="2" fillId="7" borderId="0" xfId="1" applyNumberFormat="1" applyFill="1" applyAlignment="1">
      <alignment vertical="top"/>
    </xf>
    <xf numFmtId="1" fontId="2" fillId="7" borderId="1" xfId="1" applyNumberFormat="1" applyFill="1" applyBorder="1" applyAlignment="1">
      <alignment vertical="top"/>
    </xf>
    <xf numFmtId="0" fontId="2" fillId="8" borderId="0" xfId="1" applyFill="1" applyAlignment="1">
      <alignment vertical="top"/>
    </xf>
    <xf numFmtId="11" fontId="2" fillId="7" borderId="0" xfId="1" applyNumberFormat="1" applyFill="1" applyAlignment="1">
      <alignment vertical="top"/>
    </xf>
    <xf numFmtId="11" fontId="2" fillId="7" borderId="1" xfId="1" applyNumberFormat="1" applyFill="1" applyBorder="1" applyAlignment="1">
      <alignment vertical="top"/>
    </xf>
    <xf numFmtId="11" fontId="2" fillId="0" borderId="0" xfId="1" applyNumberFormat="1" applyAlignment="1">
      <alignment vertical="top"/>
    </xf>
    <xf numFmtId="11" fontId="2" fillId="8" borderId="0" xfId="1" applyNumberFormat="1" applyFill="1" applyAlignment="1">
      <alignment vertical="top"/>
    </xf>
    <xf numFmtId="0" fontId="2" fillId="9" borderId="0" xfId="1" applyFill="1" applyAlignment="1">
      <alignment vertical="top"/>
    </xf>
    <xf numFmtId="0" fontId="2" fillId="10" borderId="0" xfId="1" applyFill="1" applyAlignment="1">
      <alignment vertical="top"/>
    </xf>
    <xf numFmtId="0" fontId="2" fillId="11" borderId="0" xfId="1" applyFill="1" applyAlignment="1">
      <alignment vertical="top"/>
    </xf>
    <xf numFmtId="0" fontId="2" fillId="12" borderId="0" xfId="1" applyFill="1" applyAlignment="1">
      <alignment vertical="top"/>
    </xf>
    <xf numFmtId="0" fontId="2" fillId="13" borderId="0" xfId="1" applyFill="1" applyAlignment="1">
      <alignment vertical="top"/>
    </xf>
    <xf numFmtId="0" fontId="2" fillId="14" borderId="0" xfId="1" applyFill="1" applyAlignment="1">
      <alignment vertical="top"/>
    </xf>
    <xf numFmtId="0" fontId="2" fillId="15" borderId="0" xfId="1" applyFill="1" applyAlignment="1">
      <alignment vertical="top"/>
    </xf>
    <xf numFmtId="0" fontId="4" fillId="16" borderId="0" xfId="1" applyFont="1" applyFill="1" applyAlignment="1">
      <alignment vertical="top"/>
    </xf>
    <xf numFmtId="0" fontId="4" fillId="17" borderId="0" xfId="1" applyFont="1" applyFill="1" applyAlignment="1">
      <alignment vertical="top"/>
    </xf>
    <xf numFmtId="164" fontId="4" fillId="2" borderId="0" xfId="1" applyNumberFormat="1" applyFont="1" applyFill="1" applyAlignment="1">
      <alignment vertical="top"/>
    </xf>
    <xf numFmtId="164" fontId="2" fillId="3" borderId="0" xfId="1" applyNumberFormat="1" applyFill="1" applyAlignment="1">
      <alignment vertical="top"/>
    </xf>
    <xf numFmtId="11" fontId="2" fillId="4" borderId="0" xfId="1" applyNumberFormat="1" applyFill="1" applyAlignment="1">
      <alignment vertical="top"/>
    </xf>
    <xf numFmtId="0" fontId="2" fillId="18" borderId="0" xfId="1" applyFill="1" applyAlignment="1">
      <alignment vertical="top"/>
    </xf>
    <xf numFmtId="0" fontId="2" fillId="19" borderId="0" xfId="1" applyFill="1" applyAlignment="1">
      <alignment vertical="top"/>
    </xf>
    <xf numFmtId="165" fontId="2" fillId="15" borderId="0" xfId="1" applyNumberFormat="1" applyFill="1" applyAlignment="1">
      <alignment vertical="top"/>
    </xf>
    <xf numFmtId="0" fontId="2" fillId="0" borderId="0" xfId="1" applyFill="1" applyAlignment="1">
      <alignment vertical="top"/>
    </xf>
    <xf numFmtId="0" fontId="2" fillId="0" borderId="0" xfId="1" applyFill="1"/>
    <xf numFmtId="0" fontId="4" fillId="0" borderId="0" xfId="1" applyFont="1" applyFill="1" applyAlignment="1">
      <alignment vertical="top"/>
    </xf>
    <xf numFmtId="0" fontId="0" fillId="0" borderId="0" xfId="0" applyFill="1"/>
  </cellXfs>
  <cellStyles count="2">
    <cellStyle name="Normal" xfId="0" builtinId="0"/>
    <cellStyle name="Normal 2" xfId="1" xr:uid="{367C7BCA-BA7C-6441-BCAB-F120F39973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MARIO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F8D35E"/>
      </a:accent1>
      <a:accent2>
        <a:srgbClr val="D96940"/>
      </a:accent2>
      <a:accent3>
        <a:srgbClr val="67BA6F"/>
      </a:accent3>
      <a:accent4>
        <a:srgbClr val="79C2D6"/>
      </a:accent4>
      <a:accent5>
        <a:srgbClr val="BF9FC2"/>
      </a:accent5>
      <a:accent6>
        <a:srgbClr val="3F8EFC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6DF91-CF4F-D845-84FA-5FC099A8086B}">
  <dimension ref="A1:G62"/>
  <sheetViews>
    <sheetView zoomScale="125" workbookViewId="0">
      <pane ySplit="1" topLeftCell="A4" activePane="bottomLeft" state="frozen"/>
      <selection pane="bottomLeft" activeCell="H22" sqref="H22"/>
    </sheetView>
  </sheetViews>
  <sheetFormatPr baseColWidth="10" defaultRowHeight="16" x14ac:dyDescent="0.2"/>
  <cols>
    <col min="1" max="1" width="10.6640625" customWidth="1"/>
    <col min="2" max="2" width="15.33203125" customWidth="1"/>
    <col min="3" max="3" width="16.33203125" bestFit="1" customWidth="1"/>
    <col min="4" max="4" width="15.33203125" bestFit="1" customWidth="1"/>
    <col min="5" max="5" width="70.83203125" bestFit="1" customWidth="1"/>
    <col min="6" max="6" width="18.6640625" bestFit="1" customWidth="1"/>
    <col min="7" max="7" width="26" bestFit="1" customWidth="1"/>
  </cols>
  <sheetData>
    <row r="1" spans="1:7" x14ac:dyDescent="0.2">
      <c r="A1" s="1" t="s">
        <v>10</v>
      </c>
      <c r="B1" s="1" t="s">
        <v>11</v>
      </c>
      <c r="C1" s="1" t="s">
        <v>4</v>
      </c>
      <c r="D1" s="1" t="s">
        <v>0</v>
      </c>
      <c r="E1" s="1" t="s">
        <v>52</v>
      </c>
      <c r="F1" s="1" t="s">
        <v>1</v>
      </c>
      <c r="G1" s="1" t="s">
        <v>2</v>
      </c>
    </row>
    <row r="2" spans="1:7" x14ac:dyDescent="0.2">
      <c r="A2" t="s">
        <v>3</v>
      </c>
      <c r="B2" t="s">
        <v>12</v>
      </c>
      <c r="C2" t="s">
        <v>8</v>
      </c>
      <c r="D2" t="s">
        <v>5</v>
      </c>
      <c r="E2" t="s">
        <v>6</v>
      </c>
      <c r="F2" t="s">
        <v>7</v>
      </c>
      <c r="G2" t="s">
        <v>7</v>
      </c>
    </row>
    <row r="3" spans="1:7" x14ac:dyDescent="0.2">
      <c r="A3" t="s">
        <v>13</v>
      </c>
      <c r="B3" t="s">
        <v>14</v>
      </c>
      <c r="C3" t="s">
        <v>8</v>
      </c>
      <c r="D3" t="s">
        <v>15</v>
      </c>
      <c r="E3" t="s">
        <v>18</v>
      </c>
      <c r="F3" t="s">
        <v>7</v>
      </c>
      <c r="G3" t="s">
        <v>7</v>
      </c>
    </row>
    <row r="4" spans="1:7" x14ac:dyDescent="0.2">
      <c r="A4" t="s">
        <v>16</v>
      </c>
      <c r="B4" t="s">
        <v>14</v>
      </c>
      <c r="C4" t="s">
        <v>8</v>
      </c>
      <c r="D4" t="s">
        <v>17</v>
      </c>
      <c r="E4" t="s">
        <v>19</v>
      </c>
      <c r="F4" t="s">
        <v>7</v>
      </c>
      <c r="G4" t="s">
        <v>7</v>
      </c>
    </row>
    <row r="5" spans="1:7" x14ac:dyDescent="0.2">
      <c r="A5" t="s">
        <v>20</v>
      </c>
      <c r="B5" t="s">
        <v>12</v>
      </c>
      <c r="C5" t="s">
        <v>8</v>
      </c>
      <c r="D5" t="s">
        <v>21</v>
      </c>
      <c r="E5" t="s">
        <v>22</v>
      </c>
      <c r="F5" t="s">
        <v>7</v>
      </c>
      <c r="G5" t="s">
        <v>23</v>
      </c>
    </row>
    <row r="6" spans="1:7" x14ac:dyDescent="0.2">
      <c r="A6" t="s">
        <v>24</v>
      </c>
      <c r="B6" t="s">
        <v>12</v>
      </c>
      <c r="C6" t="s">
        <v>8</v>
      </c>
      <c r="D6" t="s">
        <v>25</v>
      </c>
      <c r="E6" t="s">
        <v>26</v>
      </c>
      <c r="F6" t="s">
        <v>7</v>
      </c>
      <c r="G6" t="s">
        <v>41</v>
      </c>
    </row>
    <row r="7" spans="1:7" x14ac:dyDescent="0.2">
      <c r="A7" t="s">
        <v>27</v>
      </c>
      <c r="B7" t="s">
        <v>12</v>
      </c>
      <c r="C7" t="s">
        <v>8</v>
      </c>
      <c r="D7" t="s">
        <v>21</v>
      </c>
      <c r="E7" t="s">
        <v>80</v>
      </c>
      <c r="F7" t="s">
        <v>46</v>
      </c>
      <c r="G7" t="s">
        <v>7</v>
      </c>
    </row>
    <row r="8" spans="1:7" x14ac:dyDescent="0.2">
      <c r="A8" t="s">
        <v>29</v>
      </c>
      <c r="B8" t="s">
        <v>14</v>
      </c>
      <c r="C8" t="s">
        <v>8</v>
      </c>
      <c r="D8" t="s">
        <v>30</v>
      </c>
      <c r="E8" t="s">
        <v>31</v>
      </c>
      <c r="F8" t="s">
        <v>46</v>
      </c>
      <c r="G8" t="s">
        <v>7</v>
      </c>
    </row>
    <row r="9" spans="1:7" x14ac:dyDescent="0.2">
      <c r="A9" t="s">
        <v>42</v>
      </c>
      <c r="B9" t="s">
        <v>12</v>
      </c>
      <c r="C9" t="s">
        <v>72</v>
      </c>
      <c r="D9" t="s">
        <v>39</v>
      </c>
      <c r="E9" t="s">
        <v>43</v>
      </c>
      <c r="F9" t="s">
        <v>46</v>
      </c>
      <c r="G9" t="s">
        <v>23</v>
      </c>
    </row>
    <row r="10" spans="1:7" x14ac:dyDescent="0.2">
      <c r="A10" t="s">
        <v>32</v>
      </c>
      <c r="B10" t="s">
        <v>12</v>
      </c>
      <c r="C10" t="s">
        <v>8</v>
      </c>
      <c r="D10" t="s">
        <v>33</v>
      </c>
      <c r="E10" t="s">
        <v>34</v>
      </c>
      <c r="F10" t="s">
        <v>47</v>
      </c>
      <c r="G10" t="s">
        <v>7</v>
      </c>
    </row>
    <row r="11" spans="1:7" x14ac:dyDescent="0.2">
      <c r="A11" t="s">
        <v>36</v>
      </c>
      <c r="B11" t="s">
        <v>14</v>
      </c>
      <c r="C11" t="s">
        <v>8</v>
      </c>
      <c r="D11" t="s">
        <v>30</v>
      </c>
      <c r="E11" t="s">
        <v>37</v>
      </c>
      <c r="F11" t="s">
        <v>47</v>
      </c>
      <c r="G11" t="s">
        <v>7</v>
      </c>
    </row>
    <row r="12" spans="1:7" x14ac:dyDescent="0.2">
      <c r="A12" t="s">
        <v>38</v>
      </c>
      <c r="B12" t="s">
        <v>12</v>
      </c>
      <c r="C12" t="s">
        <v>72</v>
      </c>
      <c r="D12" t="s">
        <v>39</v>
      </c>
      <c r="E12" t="s">
        <v>40</v>
      </c>
      <c r="F12" t="s">
        <v>47</v>
      </c>
      <c r="G12" t="s">
        <v>23</v>
      </c>
    </row>
    <row r="13" spans="1:7" x14ac:dyDescent="0.2">
      <c r="A13" t="s">
        <v>44</v>
      </c>
      <c r="B13" t="s">
        <v>12</v>
      </c>
      <c r="C13" t="s">
        <v>8</v>
      </c>
      <c r="E13" t="s">
        <v>45</v>
      </c>
      <c r="F13" t="s">
        <v>46</v>
      </c>
      <c r="G13" t="s">
        <v>7</v>
      </c>
    </row>
    <row r="14" spans="1:7" x14ac:dyDescent="0.2">
      <c r="A14" t="s">
        <v>48</v>
      </c>
      <c r="B14" t="s">
        <v>14</v>
      </c>
      <c r="C14" t="s">
        <v>8</v>
      </c>
      <c r="E14" t="s">
        <v>49</v>
      </c>
      <c r="F14" t="s">
        <v>46</v>
      </c>
      <c r="G14" t="s">
        <v>7</v>
      </c>
    </row>
    <row r="15" spans="1:7" x14ac:dyDescent="0.2">
      <c r="A15" t="s">
        <v>174</v>
      </c>
      <c r="B15" t="s">
        <v>14</v>
      </c>
      <c r="C15" t="s">
        <v>8</v>
      </c>
      <c r="E15" t="s">
        <v>175</v>
      </c>
      <c r="F15" t="s">
        <v>176</v>
      </c>
      <c r="G15" t="s">
        <v>7</v>
      </c>
    </row>
    <row r="16" spans="1:7" x14ac:dyDescent="0.2">
      <c r="A16" t="s">
        <v>21</v>
      </c>
      <c r="B16" t="s">
        <v>12</v>
      </c>
      <c r="C16" t="s">
        <v>8</v>
      </c>
      <c r="D16" t="s">
        <v>54</v>
      </c>
      <c r="E16" t="s">
        <v>51</v>
      </c>
      <c r="F16" t="s">
        <v>47</v>
      </c>
      <c r="G16" t="s">
        <v>7</v>
      </c>
    </row>
    <row r="17" spans="1:7" x14ac:dyDescent="0.2">
      <c r="A17" t="s">
        <v>50</v>
      </c>
      <c r="B17" t="s">
        <v>14</v>
      </c>
      <c r="C17" t="s">
        <v>8</v>
      </c>
      <c r="D17" t="s">
        <v>44</v>
      </c>
      <c r="E17" t="s">
        <v>53</v>
      </c>
      <c r="F17" t="s">
        <v>47</v>
      </c>
      <c r="G17" t="s">
        <v>7</v>
      </c>
    </row>
    <row r="18" spans="1:7" x14ac:dyDescent="0.2">
      <c r="A18" t="s">
        <v>177</v>
      </c>
      <c r="B18" t="s">
        <v>14</v>
      </c>
      <c r="C18" t="s">
        <v>8</v>
      </c>
      <c r="E18" t="s">
        <v>178</v>
      </c>
      <c r="F18" t="s">
        <v>179</v>
      </c>
      <c r="G18" t="s">
        <v>7</v>
      </c>
    </row>
    <row r="19" spans="1:7" x14ac:dyDescent="0.2">
      <c r="A19" t="s">
        <v>125</v>
      </c>
      <c r="B19" t="s">
        <v>14</v>
      </c>
      <c r="C19" t="s">
        <v>8</v>
      </c>
      <c r="E19" t="s">
        <v>128</v>
      </c>
      <c r="F19" t="s">
        <v>7</v>
      </c>
      <c r="G19" t="s">
        <v>41</v>
      </c>
    </row>
    <row r="20" spans="1:7" x14ac:dyDescent="0.2">
      <c r="A20" t="s">
        <v>55</v>
      </c>
      <c r="B20" t="s">
        <v>12</v>
      </c>
      <c r="C20" t="s">
        <v>9</v>
      </c>
      <c r="D20" t="s">
        <v>5</v>
      </c>
      <c r="E20" t="s">
        <v>60</v>
      </c>
      <c r="F20" t="s">
        <v>61</v>
      </c>
      <c r="G20" t="s">
        <v>62</v>
      </c>
    </row>
    <row r="21" spans="1:7" x14ac:dyDescent="0.2">
      <c r="A21" t="s">
        <v>56</v>
      </c>
      <c r="B21" t="s">
        <v>14</v>
      </c>
      <c r="C21" t="s">
        <v>9</v>
      </c>
      <c r="D21" t="s">
        <v>15</v>
      </c>
      <c r="E21" t="s">
        <v>63</v>
      </c>
      <c r="F21" t="s">
        <v>61</v>
      </c>
      <c r="G21" t="s">
        <v>62</v>
      </c>
    </row>
    <row r="22" spans="1:7" x14ac:dyDescent="0.2">
      <c r="A22" t="s">
        <v>57</v>
      </c>
      <c r="B22" t="s">
        <v>12</v>
      </c>
      <c r="C22" t="s">
        <v>9</v>
      </c>
      <c r="D22" t="s">
        <v>59</v>
      </c>
      <c r="E22" t="s">
        <v>64</v>
      </c>
      <c r="F22" t="s">
        <v>62</v>
      </c>
      <c r="G22" t="s">
        <v>61</v>
      </c>
    </row>
    <row r="23" spans="1:7" x14ac:dyDescent="0.2">
      <c r="A23" t="s">
        <v>58</v>
      </c>
      <c r="B23" t="s">
        <v>14</v>
      </c>
      <c r="C23" t="s">
        <v>9</v>
      </c>
      <c r="D23" t="s">
        <v>15</v>
      </c>
      <c r="E23" t="s">
        <v>66</v>
      </c>
      <c r="F23" t="s">
        <v>62</v>
      </c>
      <c r="G23" t="s">
        <v>61</v>
      </c>
    </row>
    <row r="24" spans="1:7" x14ac:dyDescent="0.2">
      <c r="A24" t="s">
        <v>65</v>
      </c>
      <c r="B24" t="s">
        <v>14</v>
      </c>
      <c r="C24" t="s">
        <v>9</v>
      </c>
      <c r="E24" t="s">
        <v>67</v>
      </c>
      <c r="F24" t="s">
        <v>61</v>
      </c>
      <c r="G24" t="s">
        <v>62</v>
      </c>
    </row>
    <row r="25" spans="1:7" x14ac:dyDescent="0.2">
      <c r="A25" t="s">
        <v>111</v>
      </c>
      <c r="B25" t="s">
        <v>14</v>
      </c>
      <c r="C25" t="s">
        <v>9</v>
      </c>
      <c r="D25" t="s">
        <v>16</v>
      </c>
      <c r="E25" t="s">
        <v>115</v>
      </c>
      <c r="F25" t="s">
        <v>61</v>
      </c>
      <c r="G25" t="s">
        <v>61</v>
      </c>
    </row>
    <row r="26" spans="1:7" x14ac:dyDescent="0.2">
      <c r="A26" t="s">
        <v>112</v>
      </c>
      <c r="B26" t="s">
        <v>14</v>
      </c>
      <c r="C26" t="s">
        <v>9</v>
      </c>
      <c r="D26" t="s">
        <v>16</v>
      </c>
      <c r="E26" t="s">
        <v>116</v>
      </c>
      <c r="F26" t="s">
        <v>61</v>
      </c>
      <c r="G26" t="s">
        <v>62</v>
      </c>
    </row>
    <row r="27" spans="1:7" x14ac:dyDescent="0.2">
      <c r="A27" t="s">
        <v>113</v>
      </c>
      <c r="B27" t="s">
        <v>14</v>
      </c>
      <c r="C27" t="s">
        <v>9</v>
      </c>
      <c r="D27" t="s">
        <v>16</v>
      </c>
      <c r="E27" t="s">
        <v>117</v>
      </c>
      <c r="F27" t="s">
        <v>62</v>
      </c>
      <c r="G27" t="s">
        <v>61</v>
      </c>
    </row>
    <row r="28" spans="1:7" x14ac:dyDescent="0.2">
      <c r="A28" t="s">
        <v>114</v>
      </c>
      <c r="B28" t="s">
        <v>14</v>
      </c>
      <c r="C28" t="s">
        <v>9</v>
      </c>
      <c r="D28" t="s">
        <v>16</v>
      </c>
      <c r="E28" t="s">
        <v>118</v>
      </c>
      <c r="F28" t="s">
        <v>62</v>
      </c>
      <c r="G28" t="s">
        <v>62</v>
      </c>
    </row>
    <row r="29" spans="1:7" x14ac:dyDescent="0.2">
      <c r="A29" t="s">
        <v>68</v>
      </c>
      <c r="B29" t="s">
        <v>12</v>
      </c>
      <c r="C29" t="s">
        <v>9</v>
      </c>
      <c r="D29" t="s">
        <v>21</v>
      </c>
      <c r="E29" t="s">
        <v>70</v>
      </c>
      <c r="F29" t="s">
        <v>61</v>
      </c>
      <c r="G29" t="s">
        <v>23</v>
      </c>
    </row>
    <row r="30" spans="1:7" x14ac:dyDescent="0.2">
      <c r="A30" t="s">
        <v>69</v>
      </c>
      <c r="B30" t="s">
        <v>12</v>
      </c>
      <c r="C30" t="s">
        <v>9</v>
      </c>
      <c r="D30" t="s">
        <v>21</v>
      </c>
      <c r="E30" t="s">
        <v>71</v>
      </c>
      <c r="F30" t="s">
        <v>62</v>
      </c>
      <c r="G30" t="s">
        <v>23</v>
      </c>
    </row>
    <row r="31" spans="1:7" x14ac:dyDescent="0.2">
      <c r="A31" t="s">
        <v>75</v>
      </c>
      <c r="B31" t="s">
        <v>12</v>
      </c>
      <c r="C31" t="s">
        <v>9</v>
      </c>
      <c r="D31" t="s">
        <v>74</v>
      </c>
      <c r="E31" t="s">
        <v>76</v>
      </c>
      <c r="F31" t="s">
        <v>61</v>
      </c>
      <c r="G31" t="s">
        <v>41</v>
      </c>
    </row>
    <row r="32" spans="1:7" x14ac:dyDescent="0.2">
      <c r="A32" t="s">
        <v>73</v>
      </c>
      <c r="B32" t="s">
        <v>12</v>
      </c>
      <c r="C32" t="s">
        <v>9</v>
      </c>
      <c r="D32" t="s">
        <v>24</v>
      </c>
      <c r="E32" t="s">
        <v>77</v>
      </c>
      <c r="F32" t="s">
        <v>62</v>
      </c>
      <c r="G32" t="s">
        <v>41</v>
      </c>
    </row>
    <row r="33" spans="1:7" x14ac:dyDescent="0.2">
      <c r="A33" t="s">
        <v>79</v>
      </c>
      <c r="B33" t="s">
        <v>12</v>
      </c>
      <c r="C33" t="s">
        <v>9</v>
      </c>
      <c r="E33" t="s">
        <v>82</v>
      </c>
      <c r="F33" t="s">
        <v>46</v>
      </c>
      <c r="G33" t="s">
        <v>61</v>
      </c>
    </row>
    <row r="34" spans="1:7" x14ac:dyDescent="0.2">
      <c r="A34" t="s">
        <v>78</v>
      </c>
      <c r="B34" t="s">
        <v>12</v>
      </c>
      <c r="C34" t="s">
        <v>9</v>
      </c>
      <c r="E34" t="s">
        <v>81</v>
      </c>
      <c r="F34" t="s">
        <v>46</v>
      </c>
      <c r="G34" t="s">
        <v>62</v>
      </c>
    </row>
    <row r="35" spans="1:7" x14ac:dyDescent="0.2">
      <c r="A35" t="s">
        <v>83</v>
      </c>
      <c r="B35" t="s">
        <v>14</v>
      </c>
      <c r="C35" t="s">
        <v>9</v>
      </c>
      <c r="E35" t="s">
        <v>85</v>
      </c>
      <c r="F35" t="s">
        <v>46</v>
      </c>
      <c r="G35" t="s">
        <v>61</v>
      </c>
    </row>
    <row r="36" spans="1:7" x14ac:dyDescent="0.2">
      <c r="A36" t="s">
        <v>84</v>
      </c>
      <c r="B36" t="s">
        <v>14</v>
      </c>
      <c r="C36" t="s">
        <v>9</v>
      </c>
      <c r="E36" t="s">
        <v>86</v>
      </c>
      <c r="F36" t="s">
        <v>46</v>
      </c>
      <c r="G36" t="s">
        <v>62</v>
      </c>
    </row>
    <row r="37" spans="1:7" x14ac:dyDescent="0.2">
      <c r="A37" t="s">
        <v>87</v>
      </c>
      <c r="B37" t="s">
        <v>12</v>
      </c>
      <c r="C37" t="s">
        <v>9</v>
      </c>
      <c r="E37" t="s">
        <v>91</v>
      </c>
      <c r="F37" t="s">
        <v>47</v>
      </c>
      <c r="G37" t="s">
        <v>61</v>
      </c>
    </row>
    <row r="38" spans="1:7" x14ac:dyDescent="0.2">
      <c r="A38" t="s">
        <v>88</v>
      </c>
      <c r="B38" t="s">
        <v>12</v>
      </c>
      <c r="C38" t="s">
        <v>9</v>
      </c>
      <c r="E38" t="s">
        <v>92</v>
      </c>
      <c r="F38" t="s">
        <v>47</v>
      </c>
      <c r="G38" t="s">
        <v>62</v>
      </c>
    </row>
    <row r="39" spans="1:7" x14ac:dyDescent="0.2">
      <c r="A39" t="s">
        <v>89</v>
      </c>
      <c r="B39" t="s">
        <v>14</v>
      </c>
      <c r="C39" t="s">
        <v>9</v>
      </c>
      <c r="E39" t="s">
        <v>93</v>
      </c>
      <c r="F39" t="s">
        <v>47</v>
      </c>
      <c r="G39" t="s">
        <v>61</v>
      </c>
    </row>
    <row r="40" spans="1:7" x14ac:dyDescent="0.2">
      <c r="A40" t="s">
        <v>90</v>
      </c>
      <c r="B40" t="s">
        <v>14</v>
      </c>
      <c r="C40" t="s">
        <v>9</v>
      </c>
      <c r="E40" t="s">
        <v>94</v>
      </c>
      <c r="F40" t="s">
        <v>47</v>
      </c>
      <c r="G40" t="s">
        <v>62</v>
      </c>
    </row>
    <row r="41" spans="1:7" x14ac:dyDescent="0.2">
      <c r="A41" t="s">
        <v>96</v>
      </c>
      <c r="B41" t="s">
        <v>12</v>
      </c>
      <c r="C41" t="s">
        <v>9</v>
      </c>
      <c r="E41" t="s">
        <v>103</v>
      </c>
      <c r="F41" t="s">
        <v>46</v>
      </c>
      <c r="G41" t="s">
        <v>61</v>
      </c>
    </row>
    <row r="42" spans="1:7" x14ac:dyDescent="0.2">
      <c r="A42" t="s">
        <v>95</v>
      </c>
      <c r="B42" t="s">
        <v>12</v>
      </c>
      <c r="C42" t="s">
        <v>9</v>
      </c>
      <c r="E42" t="s">
        <v>104</v>
      </c>
      <c r="F42" t="s">
        <v>46</v>
      </c>
      <c r="G42" t="s">
        <v>62</v>
      </c>
    </row>
    <row r="43" spans="1:7" x14ac:dyDescent="0.2">
      <c r="A43" t="s">
        <v>97</v>
      </c>
      <c r="B43" t="s">
        <v>14</v>
      </c>
      <c r="C43" t="s">
        <v>9</v>
      </c>
      <c r="E43" t="s">
        <v>105</v>
      </c>
      <c r="F43" t="s">
        <v>46</v>
      </c>
      <c r="G43" t="s">
        <v>61</v>
      </c>
    </row>
    <row r="44" spans="1:7" x14ac:dyDescent="0.2">
      <c r="A44" t="s">
        <v>98</v>
      </c>
      <c r="B44" t="s">
        <v>14</v>
      </c>
      <c r="C44" t="s">
        <v>9</v>
      </c>
      <c r="E44" t="s">
        <v>106</v>
      </c>
      <c r="F44" t="s">
        <v>46</v>
      </c>
      <c r="G44" t="s">
        <v>62</v>
      </c>
    </row>
    <row r="45" spans="1:7" x14ac:dyDescent="0.2">
      <c r="A45" t="s">
        <v>164</v>
      </c>
      <c r="B45" t="s">
        <v>14</v>
      </c>
      <c r="C45" t="s">
        <v>9</v>
      </c>
      <c r="E45" t="s">
        <v>165</v>
      </c>
      <c r="F45" t="s">
        <v>166</v>
      </c>
      <c r="G45" t="s">
        <v>61</v>
      </c>
    </row>
    <row r="46" spans="1:7" x14ac:dyDescent="0.2">
      <c r="A46" t="s">
        <v>167</v>
      </c>
      <c r="B46" t="s">
        <v>14</v>
      </c>
      <c r="C46" t="s">
        <v>9</v>
      </c>
      <c r="E46" t="s">
        <v>168</v>
      </c>
      <c r="F46" t="s">
        <v>166</v>
      </c>
      <c r="G46" t="s">
        <v>62</v>
      </c>
    </row>
    <row r="47" spans="1:7" x14ac:dyDescent="0.2">
      <c r="A47" t="s">
        <v>100</v>
      </c>
      <c r="B47" t="s">
        <v>12</v>
      </c>
      <c r="C47" t="s">
        <v>9</v>
      </c>
      <c r="E47" t="s">
        <v>107</v>
      </c>
      <c r="F47" t="s">
        <v>47</v>
      </c>
      <c r="G47" t="s">
        <v>61</v>
      </c>
    </row>
    <row r="48" spans="1:7" x14ac:dyDescent="0.2">
      <c r="A48" t="s">
        <v>99</v>
      </c>
      <c r="B48" t="s">
        <v>12</v>
      </c>
      <c r="C48" t="s">
        <v>9</v>
      </c>
      <c r="E48" t="s">
        <v>108</v>
      </c>
      <c r="F48" t="s">
        <v>47</v>
      </c>
      <c r="G48" t="s">
        <v>62</v>
      </c>
    </row>
    <row r="49" spans="1:7" x14ac:dyDescent="0.2">
      <c r="A49" t="s">
        <v>101</v>
      </c>
      <c r="B49" t="s">
        <v>14</v>
      </c>
      <c r="C49" t="s">
        <v>9</v>
      </c>
      <c r="E49" t="s">
        <v>109</v>
      </c>
      <c r="F49" t="s">
        <v>47</v>
      </c>
      <c r="G49" t="s">
        <v>61</v>
      </c>
    </row>
    <row r="50" spans="1:7" x14ac:dyDescent="0.2">
      <c r="A50" t="s">
        <v>102</v>
      </c>
      <c r="B50" t="s">
        <v>14</v>
      </c>
      <c r="C50" t="s">
        <v>9</v>
      </c>
      <c r="E50" t="s">
        <v>110</v>
      </c>
      <c r="F50" t="s">
        <v>47</v>
      </c>
      <c r="G50" t="s">
        <v>62</v>
      </c>
    </row>
    <row r="51" spans="1:7" x14ac:dyDescent="0.2">
      <c r="A51" t="s">
        <v>169</v>
      </c>
      <c r="B51" t="s">
        <v>14</v>
      </c>
      <c r="C51" t="s">
        <v>9</v>
      </c>
      <c r="E51" t="s">
        <v>170</v>
      </c>
      <c r="F51" t="s">
        <v>171</v>
      </c>
      <c r="G51" t="s">
        <v>61</v>
      </c>
    </row>
    <row r="52" spans="1:7" x14ac:dyDescent="0.2">
      <c r="A52" t="s">
        <v>172</v>
      </c>
      <c r="B52" t="s">
        <v>14</v>
      </c>
      <c r="C52" t="s">
        <v>9</v>
      </c>
      <c r="E52" t="s">
        <v>173</v>
      </c>
      <c r="F52" t="s">
        <v>171</v>
      </c>
      <c r="G52" t="s">
        <v>62</v>
      </c>
    </row>
    <row r="53" spans="1:7" x14ac:dyDescent="0.2">
      <c r="A53" t="s">
        <v>126</v>
      </c>
      <c r="B53" t="s">
        <v>14</v>
      </c>
      <c r="C53" t="s">
        <v>9</v>
      </c>
      <c r="E53" t="s">
        <v>129</v>
      </c>
      <c r="F53" t="s">
        <v>61</v>
      </c>
      <c r="G53" t="s">
        <v>41</v>
      </c>
    </row>
    <row r="54" spans="1:7" ht="17" customHeight="1" x14ac:dyDescent="0.2">
      <c r="A54" t="s">
        <v>127</v>
      </c>
      <c r="B54" t="s">
        <v>14</v>
      </c>
      <c r="C54" t="s">
        <v>9</v>
      </c>
      <c r="E54" t="s">
        <v>130</v>
      </c>
      <c r="F54" t="s">
        <v>62</v>
      </c>
      <c r="G54" t="s">
        <v>41</v>
      </c>
    </row>
    <row r="55" spans="1:7" x14ac:dyDescent="0.2">
      <c r="A55" t="s">
        <v>124</v>
      </c>
      <c r="B55" t="s">
        <v>14</v>
      </c>
      <c r="C55" t="s">
        <v>8</v>
      </c>
      <c r="D55" t="s">
        <v>123</v>
      </c>
      <c r="E55" t="s">
        <v>122</v>
      </c>
      <c r="F55" t="s">
        <v>7</v>
      </c>
      <c r="G55" t="s">
        <v>7</v>
      </c>
    </row>
    <row r="56" spans="1:7" x14ac:dyDescent="0.2">
      <c r="A56" t="s">
        <v>119</v>
      </c>
      <c r="B56" t="s">
        <v>14</v>
      </c>
      <c r="C56" t="s">
        <v>8</v>
      </c>
      <c r="D56" t="s">
        <v>120</v>
      </c>
      <c r="E56" t="s">
        <v>121</v>
      </c>
      <c r="F56" t="s">
        <v>7</v>
      </c>
      <c r="G56" t="s">
        <v>7</v>
      </c>
    </row>
    <row r="57" spans="1:7" x14ac:dyDescent="0.2">
      <c r="A57" t="s">
        <v>152</v>
      </c>
      <c r="B57" t="s">
        <v>14</v>
      </c>
      <c r="C57" t="s">
        <v>9</v>
      </c>
      <c r="D57" t="s">
        <v>123</v>
      </c>
      <c r="E57" t="s">
        <v>154</v>
      </c>
      <c r="F57" t="s">
        <v>61</v>
      </c>
      <c r="G57" t="s">
        <v>62</v>
      </c>
    </row>
    <row r="58" spans="1:7" x14ac:dyDescent="0.2">
      <c r="A58" t="s">
        <v>153</v>
      </c>
      <c r="B58" t="s">
        <v>14</v>
      </c>
      <c r="C58" t="s">
        <v>9</v>
      </c>
      <c r="D58" t="s">
        <v>123</v>
      </c>
      <c r="E58" t="s">
        <v>155</v>
      </c>
      <c r="F58" t="s">
        <v>62</v>
      </c>
      <c r="G58" t="s">
        <v>61</v>
      </c>
    </row>
    <row r="59" spans="1:7" x14ac:dyDescent="0.2">
      <c r="A59" t="s">
        <v>156</v>
      </c>
      <c r="B59" t="s">
        <v>14</v>
      </c>
      <c r="C59" t="s">
        <v>9</v>
      </c>
      <c r="D59" t="s">
        <v>120</v>
      </c>
      <c r="E59" t="s">
        <v>160</v>
      </c>
      <c r="F59" t="s">
        <v>61</v>
      </c>
      <c r="G59" t="s">
        <v>61</v>
      </c>
    </row>
    <row r="60" spans="1:7" x14ac:dyDescent="0.2">
      <c r="A60" t="s">
        <v>157</v>
      </c>
      <c r="B60" t="s">
        <v>14</v>
      </c>
      <c r="C60" t="s">
        <v>9</v>
      </c>
      <c r="D60" t="s">
        <v>120</v>
      </c>
      <c r="E60" t="s">
        <v>161</v>
      </c>
      <c r="F60" t="s">
        <v>61</v>
      </c>
      <c r="G60" t="s">
        <v>62</v>
      </c>
    </row>
    <row r="61" spans="1:7" x14ac:dyDescent="0.2">
      <c r="A61" t="s">
        <v>158</v>
      </c>
      <c r="B61" t="s">
        <v>14</v>
      </c>
      <c r="C61" t="s">
        <v>9</v>
      </c>
      <c r="D61" t="s">
        <v>120</v>
      </c>
      <c r="E61" t="s">
        <v>162</v>
      </c>
      <c r="F61" t="s">
        <v>62</v>
      </c>
      <c r="G61" t="s">
        <v>61</v>
      </c>
    </row>
    <row r="62" spans="1:7" x14ac:dyDescent="0.2">
      <c r="A62" t="s">
        <v>159</v>
      </c>
      <c r="B62" t="s">
        <v>14</v>
      </c>
      <c r="C62" t="s">
        <v>9</v>
      </c>
      <c r="D62" t="s">
        <v>120</v>
      </c>
      <c r="E62" t="s">
        <v>163</v>
      </c>
      <c r="F62" t="s">
        <v>62</v>
      </c>
      <c r="G62" t="s">
        <v>62</v>
      </c>
    </row>
  </sheetData>
  <autoFilter ref="A1:G62" xr:uid="{15D6DF91-CF4F-D845-84FA-5FC099A8086B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867A4-3901-6146-AF94-EFC36B8A490F}">
  <dimension ref="A1:G8"/>
  <sheetViews>
    <sheetView zoomScale="118" workbookViewId="0">
      <selection activeCell="C44" sqref="C44"/>
    </sheetView>
  </sheetViews>
  <sheetFormatPr baseColWidth="10" defaultRowHeight="16" x14ac:dyDescent="0.2"/>
  <cols>
    <col min="1" max="1" width="19.5" bestFit="1" customWidth="1"/>
    <col min="2" max="2" width="13.83203125" customWidth="1"/>
    <col min="3" max="3" width="178.1640625" bestFit="1" customWidth="1"/>
    <col min="4" max="4" width="75.5" bestFit="1" customWidth="1"/>
    <col min="5" max="5" width="13.83203125" customWidth="1"/>
  </cols>
  <sheetData>
    <row r="1" spans="1:7" x14ac:dyDescent="0.2">
      <c r="A1" s="1" t="s">
        <v>131</v>
      </c>
      <c r="B1" s="1" t="s">
        <v>4</v>
      </c>
      <c r="C1" s="1" t="s">
        <v>132</v>
      </c>
      <c r="D1" s="1" t="s">
        <v>52</v>
      </c>
      <c r="F1" s="1"/>
      <c r="G1" s="1"/>
    </row>
    <row r="2" spans="1:7" x14ac:dyDescent="0.2">
      <c r="A2" t="s">
        <v>133</v>
      </c>
      <c r="B2" t="s">
        <v>72</v>
      </c>
      <c r="C2" t="s">
        <v>139</v>
      </c>
      <c r="D2" t="s">
        <v>147</v>
      </c>
    </row>
    <row r="3" spans="1:7" x14ac:dyDescent="0.2">
      <c r="A3" t="s">
        <v>134</v>
      </c>
      <c r="B3" t="s">
        <v>8</v>
      </c>
      <c r="C3" t="s">
        <v>140</v>
      </c>
      <c r="D3" t="s">
        <v>148</v>
      </c>
    </row>
    <row r="4" spans="1:7" x14ac:dyDescent="0.2">
      <c r="A4" t="s">
        <v>136</v>
      </c>
      <c r="B4" t="s">
        <v>9</v>
      </c>
      <c r="C4" t="s">
        <v>138</v>
      </c>
      <c r="D4" t="s">
        <v>149</v>
      </c>
    </row>
    <row r="5" spans="1:7" x14ac:dyDescent="0.2">
      <c r="A5" t="s">
        <v>135</v>
      </c>
      <c r="B5" t="s">
        <v>9</v>
      </c>
      <c r="C5" t="s">
        <v>141</v>
      </c>
      <c r="D5" t="s">
        <v>150</v>
      </c>
    </row>
    <row r="6" spans="1:7" x14ac:dyDescent="0.2">
      <c r="A6" t="s">
        <v>137</v>
      </c>
      <c r="B6" t="s">
        <v>72</v>
      </c>
      <c r="C6" t="s">
        <v>144</v>
      </c>
      <c r="D6" t="s">
        <v>142</v>
      </c>
    </row>
    <row r="7" spans="1:7" x14ac:dyDescent="0.2">
      <c r="A7" t="s">
        <v>28</v>
      </c>
      <c r="B7" t="s">
        <v>72</v>
      </c>
      <c r="C7" t="s">
        <v>145</v>
      </c>
      <c r="D7" t="s">
        <v>143</v>
      </c>
    </row>
    <row r="8" spans="1:7" x14ac:dyDescent="0.2">
      <c r="A8" t="s">
        <v>35</v>
      </c>
      <c r="B8" t="s">
        <v>72</v>
      </c>
      <c r="C8" t="s">
        <v>146</v>
      </c>
      <c r="D8" t="s">
        <v>151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62010-0BC3-804D-AD89-9C53BCEBDB92}">
  <dimension ref="A1:W136"/>
  <sheetViews>
    <sheetView showGridLines="0" tabSelected="1" zoomScale="125" zoomScaleNormal="210" workbookViewId="0">
      <pane xSplit="6" ySplit="6" topLeftCell="G7" activePane="bottomRight" state="frozen"/>
      <selection activeCell="N21" sqref="N21"/>
      <selection pane="topRight" activeCell="N21" sqref="N21"/>
      <selection pane="bottomLeft" activeCell="N21" sqref="N21"/>
      <selection pane="bottomRight" activeCell="S122" sqref="S122"/>
    </sheetView>
  </sheetViews>
  <sheetFormatPr baseColWidth="10" defaultColWidth="8.83203125" defaultRowHeight="16" x14ac:dyDescent="0.2"/>
  <cols>
    <col min="1" max="1" width="7" style="3" bestFit="1" customWidth="1"/>
    <col min="2" max="2" width="11" style="3" bestFit="1" customWidth="1"/>
    <col min="3" max="3" width="9.83203125" style="3" bestFit="1" customWidth="1"/>
    <col min="4" max="4" width="11" style="3" bestFit="1" customWidth="1"/>
    <col min="5" max="5" width="11.5" style="3" bestFit="1" customWidth="1"/>
    <col min="6" max="6" width="12" style="3" bestFit="1" customWidth="1"/>
    <col min="7" max="7" width="2.1640625" style="3" customWidth="1"/>
    <col min="8" max="8" width="10.1640625" style="3" bestFit="1" customWidth="1"/>
    <col min="9" max="10" width="9.33203125" style="3" bestFit="1" customWidth="1"/>
    <col min="11" max="11" width="9.83203125" style="3" bestFit="1" customWidth="1"/>
    <col min="12" max="13" width="8.5" style="3" bestFit="1" customWidth="1"/>
    <col min="14" max="14" width="2.33203125" style="3" customWidth="1"/>
    <col min="15" max="15" width="11.83203125" style="3" bestFit="1" customWidth="1"/>
    <col min="16" max="16" width="11.5" style="3" bestFit="1" customWidth="1"/>
    <col min="17" max="17" width="2.5" style="3" customWidth="1"/>
    <col min="18" max="18" width="10.1640625" style="3" bestFit="1" customWidth="1"/>
    <col min="24" max="16384" width="8.83203125" style="3"/>
  </cols>
  <sheetData>
    <row r="1" spans="1:18" s="3" customFormat="1" ht="15" x14ac:dyDescent="0.2">
      <c r="A1" s="2" t="s">
        <v>180</v>
      </c>
      <c r="B1" s="2"/>
      <c r="C1" s="2"/>
      <c r="D1" s="2"/>
      <c r="E1" s="2"/>
      <c r="F1" s="2"/>
      <c r="H1" s="3" t="s">
        <v>181</v>
      </c>
      <c r="I1" s="3" t="s">
        <v>181</v>
      </c>
      <c r="J1" s="3" t="s">
        <v>181</v>
      </c>
      <c r="K1" s="3" t="s">
        <v>182</v>
      </c>
      <c r="L1" s="3" t="s">
        <v>182</v>
      </c>
      <c r="M1" s="3" t="s">
        <v>182</v>
      </c>
      <c r="O1" s="3" t="s">
        <v>181</v>
      </c>
      <c r="P1" s="3" t="s">
        <v>182</v>
      </c>
    </row>
    <row r="2" spans="1:18" s="5" customFormat="1" x14ac:dyDescent="0.2">
      <c r="A2" s="4"/>
      <c r="B2" s="4" t="s">
        <v>183</v>
      </c>
      <c r="C2" s="4"/>
      <c r="D2" s="4"/>
      <c r="E2" s="4"/>
      <c r="F2" s="4"/>
      <c r="H2" s="3" t="s">
        <v>184</v>
      </c>
      <c r="I2" s="3" t="s">
        <v>185</v>
      </c>
      <c r="J2" s="3" t="s">
        <v>186</v>
      </c>
      <c r="K2" s="3" t="s">
        <v>184</v>
      </c>
      <c r="L2" s="3" t="s">
        <v>185</v>
      </c>
      <c r="M2" s="3" t="s">
        <v>186</v>
      </c>
    </row>
    <row r="3" spans="1:18" s="5" customFormat="1" ht="32" x14ac:dyDescent="0.2">
      <c r="A3" s="4"/>
      <c r="B3" s="4"/>
      <c r="C3" s="4" t="s">
        <v>187</v>
      </c>
      <c r="D3" s="4"/>
      <c r="E3" s="4"/>
      <c r="F3" s="4"/>
    </row>
    <row r="4" spans="1:18" s="5" customFormat="1" ht="32" x14ac:dyDescent="0.2">
      <c r="A4" s="4"/>
      <c r="B4" s="4"/>
      <c r="C4" s="4"/>
      <c r="D4" s="4" t="s">
        <v>188</v>
      </c>
      <c r="E4" s="4"/>
      <c r="F4" s="4"/>
    </row>
    <row r="5" spans="1:18" s="5" customFormat="1" ht="32" x14ac:dyDescent="0.2">
      <c r="A5" s="4"/>
      <c r="B5" s="4"/>
      <c r="C5" s="4"/>
      <c r="D5" s="4"/>
      <c r="E5" s="4" t="s">
        <v>189</v>
      </c>
      <c r="F5" s="4"/>
      <c r="O5" s="3" t="s">
        <v>190</v>
      </c>
      <c r="P5" s="3" t="s">
        <v>190</v>
      </c>
    </row>
    <row r="6" spans="1:18" s="3" customFormat="1" ht="15" x14ac:dyDescent="0.2">
      <c r="A6" s="2"/>
      <c r="B6" s="2"/>
      <c r="C6" s="2"/>
      <c r="D6" s="2"/>
      <c r="E6" s="2"/>
      <c r="F6" s="2" t="s">
        <v>191</v>
      </c>
    </row>
    <row r="7" spans="1:18" x14ac:dyDescent="0.2">
      <c r="H7" s="2"/>
      <c r="I7" s="2"/>
      <c r="J7" s="2"/>
      <c r="K7" s="2"/>
      <c r="L7" s="2"/>
      <c r="M7" s="2"/>
      <c r="N7" s="2"/>
      <c r="O7" s="2"/>
      <c r="P7" s="2"/>
    </row>
    <row r="8" spans="1:18" x14ac:dyDescent="0.2">
      <c r="H8" s="2" t="s">
        <v>3</v>
      </c>
      <c r="I8" s="2"/>
      <c r="J8" s="2"/>
      <c r="K8" s="2"/>
      <c r="L8" s="2"/>
      <c r="M8" s="2"/>
      <c r="N8" s="2"/>
      <c r="O8" s="2" t="s">
        <v>20</v>
      </c>
      <c r="P8" s="2"/>
      <c r="R8" s="2" t="s">
        <v>24</v>
      </c>
    </row>
    <row r="9" spans="1:18" x14ac:dyDescent="0.2">
      <c r="A9" s="3" t="s">
        <v>181</v>
      </c>
      <c r="B9" s="3" t="s">
        <v>184</v>
      </c>
      <c r="F9" s="6" t="s">
        <v>192</v>
      </c>
      <c r="G9" s="6"/>
      <c r="H9" s="7">
        <v>930865.08531690622</v>
      </c>
      <c r="I9" s="7">
        <v>1075278.3086908271</v>
      </c>
      <c r="J9" s="7">
        <v>5357798.9971171189</v>
      </c>
      <c r="K9" s="7">
        <v>2363.029548183365</v>
      </c>
      <c r="L9" s="7">
        <v>10341.91611013922</v>
      </c>
      <c r="M9" s="8">
        <v>50607.806861405683</v>
      </c>
      <c r="N9" s="9"/>
      <c r="O9" s="10">
        <v>2533458.568621377</v>
      </c>
      <c r="P9" s="10">
        <v>11455.344814628779</v>
      </c>
      <c r="R9" s="11">
        <f>SUM(O9:P9,H9:M9)</f>
        <v>9972169.0570805874</v>
      </c>
    </row>
    <row r="10" spans="1:18" x14ac:dyDescent="0.2">
      <c r="A10" s="3" t="s">
        <v>181</v>
      </c>
      <c r="B10" s="3" t="s">
        <v>185</v>
      </c>
      <c r="F10" s="6" t="s">
        <v>192</v>
      </c>
      <c r="G10" s="6"/>
      <c r="H10" s="7">
        <v>1893585.784760643</v>
      </c>
      <c r="I10" s="7">
        <v>30597852.22676098</v>
      </c>
      <c r="J10" s="7">
        <v>9737508.8135053441</v>
      </c>
      <c r="K10" s="7">
        <v>1301.7252004392481</v>
      </c>
      <c r="L10" s="7">
        <v>58525.38425431533</v>
      </c>
      <c r="M10" s="8">
        <v>27813.857216071829</v>
      </c>
      <c r="N10" s="9"/>
      <c r="O10" s="10">
        <v>62125706.284935012</v>
      </c>
      <c r="P10" s="10">
        <v>52869.74778356473</v>
      </c>
      <c r="R10" s="11">
        <f t="shared" ref="R10:R14" si="0">SUM(O10:P10,H10:M10)</f>
        <v>104495163.8244164</v>
      </c>
    </row>
    <row r="11" spans="1:18" x14ac:dyDescent="0.2">
      <c r="A11" s="3" t="s">
        <v>181</v>
      </c>
      <c r="B11" s="3" t="s">
        <v>186</v>
      </c>
      <c r="F11" s="6" t="s">
        <v>192</v>
      </c>
      <c r="G11" s="6"/>
      <c r="H11" s="7">
        <v>1122396.507146856</v>
      </c>
      <c r="I11" s="7">
        <v>10650955.192568811</v>
      </c>
      <c r="J11" s="7">
        <v>22892840.599005181</v>
      </c>
      <c r="K11" s="7">
        <v>1413.6972190314871</v>
      </c>
      <c r="L11" s="7">
        <v>30367.209709169969</v>
      </c>
      <c r="M11" s="8">
        <v>134910.65754329169</v>
      </c>
      <c r="N11" s="9"/>
      <c r="O11" s="10">
        <v>18160868.991861291</v>
      </c>
      <c r="P11" s="10">
        <v>121750.6625725599</v>
      </c>
      <c r="R11" s="11">
        <f t="shared" si="0"/>
        <v>53115503.517626189</v>
      </c>
    </row>
    <row r="12" spans="1:18" x14ac:dyDescent="0.2">
      <c r="A12" s="3" t="s">
        <v>182</v>
      </c>
      <c r="B12" s="3" t="s">
        <v>184</v>
      </c>
      <c r="F12" s="6" t="s">
        <v>192</v>
      </c>
      <c r="G12" s="6"/>
      <c r="H12" s="7">
        <v>416.85871877898779</v>
      </c>
      <c r="I12" s="7">
        <v>843.00710611703698</v>
      </c>
      <c r="J12" s="7">
        <v>2596.0408950549108</v>
      </c>
      <c r="K12" s="7">
        <v>2962.5577377945392</v>
      </c>
      <c r="L12" s="7">
        <v>7961.6438997694522</v>
      </c>
      <c r="M12" s="8">
        <v>30635.045695900892</v>
      </c>
      <c r="N12" s="9"/>
      <c r="O12" s="10">
        <v>5077.8045276832536</v>
      </c>
      <c r="P12" s="10">
        <v>29356.699998719741</v>
      </c>
      <c r="R12" s="11">
        <f t="shared" si="0"/>
        <v>79849.658579818817</v>
      </c>
    </row>
    <row r="13" spans="1:18" x14ac:dyDescent="0.2">
      <c r="A13" s="3" t="s">
        <v>182</v>
      </c>
      <c r="B13" s="3" t="s">
        <v>185</v>
      </c>
      <c r="F13" s="6" t="s">
        <v>192</v>
      </c>
      <c r="G13" s="6"/>
      <c r="H13" s="7">
        <v>1590.0898433451191</v>
      </c>
      <c r="I13" s="7">
        <v>38437.068879813152</v>
      </c>
      <c r="J13" s="7">
        <v>15550.45492095414</v>
      </c>
      <c r="K13" s="7">
        <v>16680.335207250631</v>
      </c>
      <c r="L13" s="7">
        <v>722089.04297241999</v>
      </c>
      <c r="M13" s="8">
        <v>312355.77524189529</v>
      </c>
      <c r="N13" s="9"/>
      <c r="O13" s="10">
        <v>56954.545568245849</v>
      </c>
      <c r="P13" s="10">
        <v>1255004.9092617889</v>
      </c>
      <c r="R13" s="11">
        <f t="shared" si="0"/>
        <v>2418662.2218957129</v>
      </c>
    </row>
    <row r="14" spans="1:18" x14ac:dyDescent="0.2">
      <c r="A14" s="3" t="s">
        <v>182</v>
      </c>
      <c r="B14" s="3" t="s">
        <v>186</v>
      </c>
      <c r="F14" s="6" t="s">
        <v>192</v>
      </c>
      <c r="G14" s="6"/>
      <c r="H14" s="12">
        <v>6890.9867033435476</v>
      </c>
      <c r="I14" s="12">
        <v>65558.291531304669</v>
      </c>
      <c r="J14" s="12">
        <v>133519.32066834779</v>
      </c>
      <c r="K14" s="12">
        <v>9736.9319719731648</v>
      </c>
      <c r="L14" s="12">
        <v>161126.94061388419</v>
      </c>
      <c r="M14" s="13">
        <v>287300.67335464072</v>
      </c>
      <c r="N14" s="14"/>
      <c r="O14" s="15">
        <v>231650.9630397502</v>
      </c>
      <c r="P14" s="15">
        <v>299898.91113128111</v>
      </c>
      <c r="R14" s="11">
        <f t="shared" si="0"/>
        <v>1195683.0190145252</v>
      </c>
    </row>
    <row r="15" spans="1:18" s="3" customFormat="1" ht="15" x14ac:dyDescent="0.2">
      <c r="F15" s="6"/>
      <c r="G15" s="6"/>
      <c r="H15" s="9"/>
      <c r="I15" s="9"/>
      <c r="J15" s="9"/>
      <c r="K15" s="9"/>
      <c r="L15" s="9"/>
      <c r="M15" s="16"/>
      <c r="N15" s="9"/>
      <c r="O15" s="17"/>
      <c r="P15" s="17"/>
    </row>
    <row r="16" spans="1:18" s="3" customFormat="1" ht="15" x14ac:dyDescent="0.2">
      <c r="F16" s="6"/>
      <c r="G16" s="6"/>
      <c r="H16" s="18" t="s">
        <v>27</v>
      </c>
      <c r="I16" s="9"/>
      <c r="J16" s="9"/>
      <c r="K16" s="9"/>
      <c r="L16" s="9"/>
      <c r="M16" s="16"/>
      <c r="N16" s="9"/>
      <c r="O16" s="18" t="s">
        <v>42</v>
      </c>
      <c r="P16" s="17"/>
    </row>
    <row r="17" spans="1:16" x14ac:dyDescent="0.2">
      <c r="C17" s="3" t="s">
        <v>193</v>
      </c>
      <c r="F17" s="6" t="s">
        <v>192</v>
      </c>
      <c r="G17" s="6"/>
      <c r="H17" s="19">
        <v>551719.86750822805</v>
      </c>
      <c r="I17" s="19">
        <v>5010692.6052819043</v>
      </c>
      <c r="J17" s="19">
        <v>3047095.5477210968</v>
      </c>
      <c r="K17" s="19">
        <v>4908.4151811216288</v>
      </c>
      <c r="L17" s="19">
        <v>143818.77082580721</v>
      </c>
      <c r="M17" s="20">
        <v>36852.481913220698</v>
      </c>
      <c r="N17" s="17"/>
      <c r="O17" s="21">
        <v>0</v>
      </c>
      <c r="P17" s="21">
        <v>0</v>
      </c>
    </row>
    <row r="18" spans="1:16" x14ac:dyDescent="0.2">
      <c r="C18" s="3" t="s">
        <v>194</v>
      </c>
      <c r="F18" s="6" t="s">
        <v>192</v>
      </c>
      <c r="G18" s="6"/>
      <c r="H18" s="19">
        <v>2576823.9834252689</v>
      </c>
      <c r="I18" s="19">
        <v>33394717.141911909</v>
      </c>
      <c r="J18" s="19">
        <v>6311953.0606860844</v>
      </c>
      <c r="K18" s="19">
        <v>9698.892565379223</v>
      </c>
      <c r="L18" s="19">
        <v>754513.22739390365</v>
      </c>
      <c r="M18" s="20">
        <v>213257.47927191219</v>
      </c>
      <c r="N18" s="17"/>
      <c r="O18" s="21">
        <v>0</v>
      </c>
      <c r="P18" s="21">
        <v>0</v>
      </c>
    </row>
    <row r="19" spans="1:16" x14ac:dyDescent="0.2">
      <c r="C19" s="3" t="s">
        <v>195</v>
      </c>
      <c r="F19" s="6" t="s">
        <v>192</v>
      </c>
      <c r="G19" s="6"/>
      <c r="H19" s="22">
        <v>2887879.8952718289</v>
      </c>
      <c r="I19" s="22">
        <v>23660829.98608695</v>
      </c>
      <c r="J19" s="22">
        <v>5616640.6776908124</v>
      </c>
      <c r="K19" s="22">
        <v>30784.073998113028</v>
      </c>
      <c r="L19" s="22">
        <v>529918.08622007351</v>
      </c>
      <c r="M19" s="23">
        <v>101949.24142849509</v>
      </c>
      <c r="N19" s="24"/>
      <c r="O19" s="25">
        <v>0</v>
      </c>
      <c r="P19" s="25">
        <v>0</v>
      </c>
    </row>
    <row r="20" spans="1:16" s="3" customFormat="1" ht="15" x14ac:dyDescent="0.2">
      <c r="F20" s="6"/>
      <c r="G20" s="6"/>
      <c r="H20" s="17"/>
      <c r="I20" s="17"/>
      <c r="J20" s="17"/>
      <c r="K20" s="17"/>
      <c r="L20" s="17"/>
      <c r="M20" s="26"/>
      <c r="N20" s="17"/>
    </row>
    <row r="21" spans="1:16" s="3" customFormat="1" ht="15" x14ac:dyDescent="0.2">
      <c r="F21" s="6"/>
      <c r="G21" s="6"/>
      <c r="H21" s="18" t="s">
        <v>32</v>
      </c>
      <c r="I21" s="17"/>
      <c r="J21" s="17"/>
      <c r="K21" s="17"/>
      <c r="L21" s="17"/>
      <c r="M21" s="26"/>
      <c r="N21" s="17"/>
      <c r="O21" s="2" t="s">
        <v>38</v>
      </c>
    </row>
    <row r="22" spans="1:16" x14ac:dyDescent="0.2">
      <c r="D22" s="3" t="s">
        <v>196</v>
      </c>
      <c r="F22" s="6" t="s">
        <v>197</v>
      </c>
      <c r="G22" s="6"/>
      <c r="H22" s="27">
        <v>1702588.3446564809</v>
      </c>
      <c r="I22" s="27">
        <v>2050333.6727496539</v>
      </c>
      <c r="J22" s="27">
        <v>654771.32408630871</v>
      </c>
      <c r="K22" s="27">
        <v>739.32239753619433</v>
      </c>
      <c r="L22" s="27">
        <v>18524.49684485848</v>
      </c>
      <c r="M22" s="28">
        <v>3939.633176553426</v>
      </c>
      <c r="N22" s="17"/>
      <c r="O22" s="29">
        <v>0</v>
      </c>
      <c r="P22" s="29">
        <v>0</v>
      </c>
    </row>
    <row r="23" spans="1:16" x14ac:dyDescent="0.2">
      <c r="D23" s="3" t="s">
        <v>198</v>
      </c>
      <c r="F23" s="6" t="s">
        <v>199</v>
      </c>
      <c r="G23" s="6"/>
      <c r="H23" s="30">
        <v>3415989149239.6382</v>
      </c>
      <c r="I23" s="30">
        <v>18787372553121.98</v>
      </c>
      <c r="J23" s="30">
        <v>8884627250298.8613</v>
      </c>
      <c r="K23" s="30">
        <v>23153403926.491589</v>
      </c>
      <c r="L23" s="30">
        <v>167932057731.6496</v>
      </c>
      <c r="M23" s="31">
        <v>48395148629.925308</v>
      </c>
      <c r="N23" s="32"/>
      <c r="O23" s="33">
        <v>5296525995824.2637</v>
      </c>
      <c r="P23" s="33">
        <v>69021047159.929993</v>
      </c>
    </row>
    <row r="25" spans="1:16" x14ac:dyDescent="0.2">
      <c r="H25" s="2" t="s">
        <v>13</v>
      </c>
    </row>
    <row r="26" spans="1:16" x14ac:dyDescent="0.2">
      <c r="A26" s="3" t="s">
        <v>181</v>
      </c>
      <c r="B26" s="3" t="s">
        <v>184</v>
      </c>
      <c r="F26" s="6" t="s">
        <v>200</v>
      </c>
      <c r="H26" s="34" cm="1">
        <f t="array" ref="H26:M31">MMULT(H9:M14,MINVERSE(_xlfn.MUNIT(6)*R9:R14))</f>
        <v>9.3346300086635567E-2</v>
      </c>
      <c r="I26" s="34">
        <v>1.02902208038797E-2</v>
      </c>
      <c r="J26" s="34">
        <v>0.10087071838336527</v>
      </c>
      <c r="K26" s="34">
        <v>2.9593483431381844E-2</v>
      </c>
      <c r="L26" s="34">
        <v>4.2758827654873505E-3</v>
      </c>
      <c r="M26" s="34">
        <v>4.2325437475156526E-2</v>
      </c>
    </row>
    <row r="27" spans="1:16" x14ac:dyDescent="0.2">
      <c r="A27" s="3" t="s">
        <v>181</v>
      </c>
      <c r="B27" s="3" t="s">
        <v>185</v>
      </c>
      <c r="F27" s="6" t="s">
        <v>200</v>
      </c>
      <c r="H27" s="34">
        <v>0.18988705204672909</v>
      </c>
      <c r="I27" s="34">
        <v>0.29281596493953216</v>
      </c>
      <c r="J27" s="34">
        <v>0.18332705460043291</v>
      </c>
      <c r="K27" s="34">
        <v>1.6302201206508927E-2</v>
      </c>
      <c r="L27" s="34">
        <v>2.4197419434799777E-2</v>
      </c>
      <c r="M27" s="34">
        <v>2.326189865855571E-2</v>
      </c>
    </row>
    <row r="28" spans="1:16" x14ac:dyDescent="0.2">
      <c r="A28" s="3" t="s">
        <v>181</v>
      </c>
      <c r="B28" s="3" t="s">
        <v>186</v>
      </c>
      <c r="F28" s="6" t="s">
        <v>200</v>
      </c>
      <c r="H28" s="34">
        <v>0.11255289603718815</v>
      </c>
      <c r="I28" s="34">
        <v>0.10192773332999075</v>
      </c>
      <c r="J28" s="34">
        <v>0.43100110293425481</v>
      </c>
      <c r="K28" s="34">
        <v>1.7704486708835905E-2</v>
      </c>
      <c r="L28" s="34">
        <v>1.2555374385997804E-2</v>
      </c>
      <c r="M28" s="34">
        <v>0.11283145733263339</v>
      </c>
    </row>
    <row r="29" spans="1:16" x14ac:dyDescent="0.2">
      <c r="A29" s="3" t="s">
        <v>182</v>
      </c>
      <c r="B29" s="3" t="s">
        <v>184</v>
      </c>
      <c r="F29" s="6" t="s">
        <v>200</v>
      </c>
      <c r="H29" s="34">
        <v>4.1802211373763623E-5</v>
      </c>
      <c r="I29" s="34">
        <v>8.0674270010576262E-6</v>
      </c>
      <c r="J29" s="34">
        <v>4.8875388975526209E-5</v>
      </c>
      <c r="K29" s="34">
        <v>3.7101695742795517E-2</v>
      </c>
      <c r="L29" s="34">
        <v>3.291755180898815E-3</v>
      </c>
      <c r="M29" s="34">
        <v>2.5621377245241897E-2</v>
      </c>
    </row>
    <row r="30" spans="1:16" x14ac:dyDescent="0.2">
      <c r="A30" s="3" t="s">
        <v>182</v>
      </c>
      <c r="B30" s="3" t="s">
        <v>185</v>
      </c>
      <c r="F30" s="6" t="s">
        <v>200</v>
      </c>
      <c r="H30" s="34">
        <v>1.5945275639065704E-4</v>
      </c>
      <c r="I30" s="34">
        <v>3.6783586410179804E-4</v>
      </c>
      <c r="J30" s="34">
        <v>2.9276677977445466E-4</v>
      </c>
      <c r="K30" s="34">
        <v>0.2088967630409683</v>
      </c>
      <c r="L30" s="34">
        <v>0.29854894016844441</v>
      </c>
      <c r="M30" s="34">
        <v>0.26123627271995303</v>
      </c>
    </row>
    <row r="31" spans="1:16" x14ac:dyDescent="0.2">
      <c r="A31" s="3" t="s">
        <v>182</v>
      </c>
      <c r="B31" s="3" t="s">
        <v>186</v>
      </c>
      <c r="F31" s="6" t="s">
        <v>200</v>
      </c>
      <c r="H31" s="34">
        <v>6.9102184929874483E-4</v>
      </c>
      <c r="I31" s="34">
        <v>6.2738110676071582E-4</v>
      </c>
      <c r="J31" s="34">
        <v>2.513754211593605E-3</v>
      </c>
      <c r="K31" s="34">
        <v>0.12194080907985341</v>
      </c>
      <c r="L31" s="34">
        <v>6.6618207021729228E-2</v>
      </c>
      <c r="M31" s="34">
        <v>0.24028163717791376</v>
      </c>
    </row>
    <row r="32" spans="1:16" x14ac:dyDescent="0.2">
      <c r="F32" s="6"/>
    </row>
    <row r="33" spans="1:13" x14ac:dyDescent="0.2">
      <c r="H33" s="2" t="s">
        <v>124</v>
      </c>
    </row>
    <row r="34" spans="1:13" x14ac:dyDescent="0.2">
      <c r="A34" s="3" t="s">
        <v>181</v>
      </c>
      <c r="B34" s="3" t="s">
        <v>184</v>
      </c>
      <c r="F34" s="6" t="s">
        <v>200</v>
      </c>
      <c r="H34" s="34" cm="1">
        <f t="array" ref="H34:M39">MMULT(MINVERSE(_xlfn.MUNIT(6)*R9:R14),H9:M14)</f>
        <v>9.3346300086635567E-2</v>
      </c>
      <c r="I34" s="34">
        <v>0.10782792615487621</v>
      </c>
      <c r="J34" s="34">
        <v>0.53727518721846124</v>
      </c>
      <c r="K34" s="34">
        <v>2.3696244364264279E-4</v>
      </c>
      <c r="L34" s="34">
        <v>1.0370778965882151E-3</v>
      </c>
      <c r="M34" s="34">
        <v>5.0749046242324156E-3</v>
      </c>
    </row>
    <row r="35" spans="1:13" x14ac:dyDescent="0.2">
      <c r="A35" s="3" t="s">
        <v>181</v>
      </c>
      <c r="B35" s="3" t="s">
        <v>185</v>
      </c>
      <c r="F35" s="6" t="s">
        <v>200</v>
      </c>
      <c r="H35" s="34">
        <v>1.8121276769731104E-2</v>
      </c>
      <c r="I35" s="34">
        <v>0.29281596493953216</v>
      </c>
      <c r="J35" s="34">
        <v>9.3186215104340289E-2</v>
      </c>
      <c r="K35" s="34">
        <v>1.2457276995388433E-5</v>
      </c>
      <c r="L35" s="34">
        <v>5.6007744389640604E-4</v>
      </c>
      <c r="M35" s="34">
        <v>2.6617363137309928E-4</v>
      </c>
    </row>
    <row r="36" spans="1:13" x14ac:dyDescent="0.2">
      <c r="A36" s="3" t="s">
        <v>181</v>
      </c>
      <c r="B36" s="3" t="s">
        <v>186</v>
      </c>
      <c r="F36" s="6" t="s">
        <v>200</v>
      </c>
      <c r="H36" s="34">
        <v>2.1131241027855317E-2</v>
      </c>
      <c r="I36" s="34">
        <v>0.20052441353651723</v>
      </c>
      <c r="J36" s="34">
        <v>0.43100110293425481</v>
      </c>
      <c r="K36" s="34">
        <v>2.6615528902260271E-5</v>
      </c>
      <c r="L36" s="34">
        <v>5.7172026429331917E-4</v>
      </c>
      <c r="M36" s="34">
        <v>2.5399487646487633E-3</v>
      </c>
    </row>
    <row r="37" spans="1:13" x14ac:dyDescent="0.2">
      <c r="A37" s="3" t="s">
        <v>182</v>
      </c>
      <c r="B37" s="3" t="s">
        <v>184</v>
      </c>
      <c r="F37" s="6" t="s">
        <v>200</v>
      </c>
      <c r="H37" s="34">
        <v>5.220544786203314E-3</v>
      </c>
      <c r="I37" s="34">
        <v>1.0557429062446841E-2</v>
      </c>
      <c r="J37" s="34">
        <v>3.251160920694323E-2</v>
      </c>
      <c r="K37" s="34">
        <v>3.7101695742795517E-2</v>
      </c>
      <c r="L37" s="34">
        <v>9.9707926638294683E-2</v>
      </c>
      <c r="M37" s="34">
        <v>0.38365906931558985</v>
      </c>
    </row>
    <row r="38" spans="1:13" x14ac:dyDescent="0.2">
      <c r="A38" s="3" t="s">
        <v>182</v>
      </c>
      <c r="B38" s="3" t="s">
        <v>185</v>
      </c>
      <c r="F38" s="6" t="s">
        <v>200</v>
      </c>
      <c r="H38" s="34">
        <v>6.5742534403949524E-4</v>
      </c>
      <c r="I38" s="34">
        <v>1.5891871354275642E-2</v>
      </c>
      <c r="J38" s="34">
        <v>6.4293619754667176E-3</v>
      </c>
      <c r="K38" s="34">
        <v>6.8965128971902592E-3</v>
      </c>
      <c r="L38" s="34">
        <v>0.29854894016844441</v>
      </c>
      <c r="M38" s="34">
        <v>0.12914402532697405</v>
      </c>
    </row>
    <row r="39" spans="1:13" x14ac:dyDescent="0.2">
      <c r="A39" s="3" t="s">
        <v>182</v>
      </c>
      <c r="B39" s="3" t="s">
        <v>186</v>
      </c>
      <c r="F39" s="6" t="s">
        <v>200</v>
      </c>
      <c r="H39" s="34">
        <v>5.7632220193467804E-3</v>
      </c>
      <c r="I39" s="34">
        <v>5.4829156631610788E-2</v>
      </c>
      <c r="J39" s="34">
        <v>0.11166782378359241</v>
      </c>
      <c r="K39" s="34">
        <v>8.143405749793357E-3</v>
      </c>
      <c r="L39" s="34">
        <v>0.13475723753832686</v>
      </c>
      <c r="M39" s="34">
        <v>0.24028163717791376</v>
      </c>
    </row>
    <row r="40" spans="1:13" x14ac:dyDescent="0.2">
      <c r="F40" s="6"/>
      <c r="H40" s="2"/>
    </row>
    <row r="41" spans="1:13" x14ac:dyDescent="0.2">
      <c r="F41" s="6"/>
      <c r="H41" s="2" t="s">
        <v>29</v>
      </c>
    </row>
    <row r="42" spans="1:13" x14ac:dyDescent="0.2">
      <c r="C42" s="3" t="s">
        <v>193</v>
      </c>
      <c r="F42" s="6" t="s">
        <v>200</v>
      </c>
      <c r="H42" s="35" cm="1">
        <f t="array" ref="H42:M44">MMULT(H17:M19,MINVERSE(_xlfn.MUNIT(6)*R9:R14))</f>
        <v>5.5325964125777401E-2</v>
      </c>
      <c r="I42" s="35">
        <v>4.7951430687274574E-2</v>
      </c>
      <c r="J42" s="35">
        <v>5.7367347496007991E-2</v>
      </c>
      <c r="K42" s="35">
        <v>6.1470709686442929E-2</v>
      </c>
      <c r="L42" s="35">
        <v>5.946211485169025E-2</v>
      </c>
      <c r="M42" s="35">
        <v>3.0821280663159614E-2</v>
      </c>
    </row>
    <row r="43" spans="1:13" x14ac:dyDescent="0.2">
      <c r="C43" s="3" t="s">
        <v>194</v>
      </c>
      <c r="F43" s="6" t="s">
        <v>200</v>
      </c>
      <c r="H43" s="35">
        <v>0.25840155423314187</v>
      </c>
      <c r="I43" s="35">
        <v>0.31958146118632985</v>
      </c>
      <c r="J43" s="35">
        <v>0.11883447661550427</v>
      </c>
      <c r="K43" s="35">
        <v>0.12146442123711872</v>
      </c>
      <c r="L43" s="35">
        <v>0.31195477423983864</v>
      </c>
      <c r="M43" s="35">
        <v>0.17835619966207911</v>
      </c>
    </row>
    <row r="44" spans="1:13" x14ac:dyDescent="0.2">
      <c r="C44" s="3" t="s">
        <v>195</v>
      </c>
      <c r="F44" s="6" t="s">
        <v>200</v>
      </c>
      <c r="H44" s="35">
        <v>0.28959395681537642</v>
      </c>
      <c r="I44" s="35">
        <v>0.22642990469725785</v>
      </c>
      <c r="J44" s="35">
        <v>0.10574390348812093</v>
      </c>
      <c r="K44" s="35">
        <v>0.38552543048560245</v>
      </c>
      <c r="L44" s="35">
        <v>0.21909553199401746</v>
      </c>
      <c r="M44" s="35">
        <v>8.526443865743033E-2</v>
      </c>
    </row>
    <row r="45" spans="1:13" x14ac:dyDescent="0.2">
      <c r="F45" s="6"/>
    </row>
    <row r="46" spans="1:13" x14ac:dyDescent="0.2">
      <c r="F46" s="6"/>
      <c r="H46" s="2" t="s">
        <v>36</v>
      </c>
    </row>
    <row r="47" spans="1:13" x14ac:dyDescent="0.2">
      <c r="D47" s="3" t="s">
        <v>196</v>
      </c>
      <c r="F47" s="6" t="s">
        <v>201</v>
      </c>
      <c r="H47" s="36" cm="1">
        <f t="array" ref="H47:M48">MMULT(H22:M23,MINVERSE(_xlfn.MUNIT(6)*R9:R14))</f>
        <v>0.17073400329566052</v>
      </c>
      <c r="I47" s="36">
        <v>1.9621325980165333E-2</v>
      </c>
      <c r="J47" s="36">
        <v>1.2327310873915092E-2</v>
      </c>
      <c r="K47" s="36">
        <v>9.2589299777300557E-3</v>
      </c>
      <c r="L47" s="36">
        <v>7.6589846557156898E-3</v>
      </c>
      <c r="M47" s="36">
        <v>3.2948809290613223E-3</v>
      </c>
    </row>
    <row r="48" spans="1:13" x14ac:dyDescent="0.2">
      <c r="D48" s="3" t="s">
        <v>198</v>
      </c>
      <c r="F48" s="6" t="s">
        <v>202</v>
      </c>
      <c r="H48" s="36">
        <v>342552.27019182622</v>
      </c>
      <c r="I48" s="36">
        <v>179791.79002667023</v>
      </c>
      <c r="J48" s="36">
        <v>167269.94308451822</v>
      </c>
      <c r="K48" s="36">
        <v>289962.46619322896</v>
      </c>
      <c r="L48" s="36">
        <v>69431.794242036354</v>
      </c>
      <c r="M48" s="36">
        <v>40474.89833033867</v>
      </c>
    </row>
    <row r="50" spans="1:13" x14ac:dyDescent="0.2">
      <c r="H50" s="2" t="s">
        <v>16</v>
      </c>
    </row>
    <row r="51" spans="1:13" x14ac:dyDescent="0.2">
      <c r="A51" s="3" t="s">
        <v>181</v>
      </c>
      <c r="B51" s="3" t="s">
        <v>184</v>
      </c>
      <c r="F51" s="6" t="s">
        <v>200</v>
      </c>
      <c r="H51" s="37" cm="1">
        <f t="array" ref="H51:M56">MINVERSE(_xlfn.MUNIT(6)-_xlfn.ANCHORARRAY(H26))</f>
        <v>1.1402068686508</v>
      </c>
      <c r="I51" s="37">
        <v>4.813892738315529E-2</v>
      </c>
      <c r="J51" s="37">
        <v>0.21813377220365593</v>
      </c>
      <c r="K51" s="37">
        <v>5.8437376876676883E-2</v>
      </c>
      <c r="L51" s="37">
        <v>2.2976906635777342E-2</v>
      </c>
      <c r="M51" s="37">
        <v>0.10726548192540358</v>
      </c>
    </row>
    <row r="52" spans="1:13" x14ac:dyDescent="0.2">
      <c r="A52" s="3" t="s">
        <v>181</v>
      </c>
      <c r="B52" s="3" t="s">
        <v>185</v>
      </c>
      <c r="F52" s="6" t="s">
        <v>200</v>
      </c>
      <c r="H52" s="37">
        <v>0.38267380633193693</v>
      </c>
      <c r="I52" s="37">
        <v>1.4993576110354105</v>
      </c>
      <c r="J52" s="37">
        <v>0.5517662174625646</v>
      </c>
      <c r="K52" s="37">
        <v>8.7774607664387702E-2</v>
      </c>
      <c r="L52" s="37">
        <v>8.145151892170846E-2</v>
      </c>
      <c r="M52" s="37">
        <v>0.1801435001846817</v>
      </c>
    </row>
    <row r="53" spans="1:13" x14ac:dyDescent="0.2">
      <c r="A53" s="3" t="s">
        <v>181</v>
      </c>
      <c r="B53" s="3" t="s">
        <v>186</v>
      </c>
      <c r="F53" s="6" t="s">
        <v>200</v>
      </c>
      <c r="H53" s="37">
        <v>0.29462466705105084</v>
      </c>
      <c r="I53" s="37">
        <v>0.27862541319827488</v>
      </c>
      <c r="J53" s="37">
        <v>1.9010155935676578</v>
      </c>
      <c r="K53" s="37">
        <v>0.10842607065244218</v>
      </c>
      <c r="L53" s="37">
        <v>7.8021019075226281E-2</v>
      </c>
      <c r="M53" s="37">
        <v>0.33776435047186992</v>
      </c>
    </row>
    <row r="54" spans="1:13" x14ac:dyDescent="0.2">
      <c r="A54" s="3" t="s">
        <v>182</v>
      </c>
      <c r="B54" s="3" t="s">
        <v>184</v>
      </c>
      <c r="F54" s="6" t="s">
        <v>200</v>
      </c>
      <c r="H54" s="37">
        <v>1.3911529653568301E-4</v>
      </c>
      <c r="I54" s="37">
        <v>9.8378032875762143E-5</v>
      </c>
      <c r="J54" s="37">
        <v>3.1951373306040383E-4</v>
      </c>
      <c r="K54" s="37">
        <v>1.0452411336393603</v>
      </c>
      <c r="L54" s="37">
        <v>8.5475311037280389E-3</v>
      </c>
      <c r="M54" s="37">
        <v>3.8247950505672215E-2</v>
      </c>
    </row>
    <row r="55" spans="1:13" x14ac:dyDescent="0.2">
      <c r="A55" s="3" t="s">
        <v>182</v>
      </c>
      <c r="B55" s="3" t="s">
        <v>185</v>
      </c>
      <c r="F55" s="6" t="s">
        <v>200</v>
      </c>
      <c r="H55" s="37">
        <v>1.5501897732239519E-3</v>
      </c>
      <c r="I55" s="37">
        <v>1.8291751850131679E-3</v>
      </c>
      <c r="J55" s="37">
        <v>3.9621600893721513E-3</v>
      </c>
      <c r="K55" s="37">
        <v>0.38667343971217477</v>
      </c>
      <c r="L55" s="37">
        <v>1.4771204776814228</v>
      </c>
      <c r="M55" s="37">
        <v>0.52169302765080283</v>
      </c>
    </row>
    <row r="56" spans="1:13" x14ac:dyDescent="0.2">
      <c r="A56" s="3" t="s">
        <v>182</v>
      </c>
      <c r="B56" s="3" t="s">
        <v>186</v>
      </c>
      <c r="F56" s="6" t="s">
        <v>200</v>
      </c>
      <c r="H56" s="37">
        <v>2.4862356370802864E-3</v>
      </c>
      <c r="I56" s="37">
        <v>2.3800690499453615E-3</v>
      </c>
      <c r="J56" s="37">
        <v>7.3428561091635307E-3</v>
      </c>
      <c r="K56" s="37">
        <v>0.20216050370567692</v>
      </c>
      <c r="L56" s="37">
        <v>0.13124405025587987</v>
      </c>
      <c r="M56" s="37">
        <v>1.369526510142459</v>
      </c>
    </row>
    <row r="58" spans="1:13" x14ac:dyDescent="0.2">
      <c r="H58" s="2" t="s">
        <v>119</v>
      </c>
    </row>
    <row r="59" spans="1:13" x14ac:dyDescent="0.2">
      <c r="A59" s="3" t="s">
        <v>181</v>
      </c>
      <c r="B59" s="3" t="s">
        <v>184</v>
      </c>
      <c r="F59" s="6" t="s">
        <v>200</v>
      </c>
      <c r="H59" s="37" cm="1">
        <f t="array" ref="H59:M64">MINVERSE(_xlfn.MUNIT(6)-_xlfn.ANCHORARRAY(H34))</f>
        <v>1.1402068686508</v>
      </c>
      <c r="I59" s="37">
        <v>0.5044323932377397</v>
      </c>
      <c r="J59" s="37">
        <v>1.1618620862198168</v>
      </c>
      <c r="K59" s="37">
        <v>4.6792273227555043E-4</v>
      </c>
      <c r="L59" s="37">
        <v>5.5728473652901563E-3</v>
      </c>
      <c r="M59" s="37">
        <v>1.2861345864724249E-2</v>
      </c>
    </row>
    <row r="60" spans="1:13" x14ac:dyDescent="0.2">
      <c r="A60" s="3" t="s">
        <v>181</v>
      </c>
      <c r="B60" s="3" t="s">
        <v>185</v>
      </c>
      <c r="F60" s="6" t="s">
        <v>200</v>
      </c>
      <c r="H60" s="37">
        <v>3.65192775511676E-2</v>
      </c>
      <c r="I60" s="37">
        <v>1.4993576110354103</v>
      </c>
      <c r="J60" s="37">
        <v>0.28046599853927573</v>
      </c>
      <c r="K60" s="37">
        <v>6.707269693127396E-5</v>
      </c>
      <c r="L60" s="37">
        <v>1.8852902327899704E-3</v>
      </c>
      <c r="M60" s="37">
        <v>2.061287013421904E-3</v>
      </c>
    </row>
    <row r="61" spans="1:13" x14ac:dyDescent="0.2">
      <c r="A61" s="3" t="s">
        <v>181</v>
      </c>
      <c r="B61" s="3" t="s">
        <v>186</v>
      </c>
      <c r="F61" s="6" t="s">
        <v>200</v>
      </c>
      <c r="H61" s="37">
        <v>5.5314301731963791E-2</v>
      </c>
      <c r="I61" s="37">
        <v>0.5481451980990395</v>
      </c>
      <c r="J61" s="37">
        <v>1.9010155935676578</v>
      </c>
      <c r="K61" s="37">
        <v>1.6299920266925013E-4</v>
      </c>
      <c r="L61" s="37">
        <v>3.5527572714891607E-3</v>
      </c>
      <c r="M61" s="37">
        <v>7.6034127804825635E-3</v>
      </c>
    </row>
    <row r="62" spans="1:13" x14ac:dyDescent="0.2">
      <c r="A62" s="3" t="s">
        <v>182</v>
      </c>
      <c r="B62" s="3" t="s">
        <v>184</v>
      </c>
      <c r="F62" s="6" t="s">
        <v>200</v>
      </c>
      <c r="H62" s="37">
        <v>1.7373665462739368E-2</v>
      </c>
      <c r="I62" s="37">
        <v>0.12874229952781238</v>
      </c>
      <c r="J62" s="37">
        <v>0.21253857704770493</v>
      </c>
      <c r="K62" s="37">
        <v>1.0452411336393603</v>
      </c>
      <c r="L62" s="37">
        <v>0.25890643665558027</v>
      </c>
      <c r="M62" s="37">
        <v>0.57273162772543995</v>
      </c>
    </row>
    <row r="63" spans="1:13" x14ac:dyDescent="0.2">
      <c r="A63" s="3" t="s">
        <v>182</v>
      </c>
      <c r="B63" s="3" t="s">
        <v>185</v>
      </c>
      <c r="F63" s="6" t="s">
        <v>200</v>
      </c>
      <c r="H63" s="37">
        <v>6.3914482763245501E-3</v>
      </c>
      <c r="I63" s="37">
        <v>7.9027141074579393E-2</v>
      </c>
      <c r="J63" s="37">
        <v>8.7011789517055918E-2</v>
      </c>
      <c r="K63" s="37">
        <v>1.2765627983679894E-2</v>
      </c>
      <c r="L63" s="37">
        <v>1.4771204776814228</v>
      </c>
      <c r="M63" s="37">
        <v>0.25790269044324449</v>
      </c>
    </row>
    <row r="64" spans="1:13" x14ac:dyDescent="0.2">
      <c r="A64" s="3" t="s">
        <v>182</v>
      </c>
      <c r="B64" s="3" t="s">
        <v>186</v>
      </c>
      <c r="F64" s="6" t="s">
        <v>200</v>
      </c>
      <c r="H64" s="37">
        <v>2.0735564271153945E-2</v>
      </c>
      <c r="I64" s="37">
        <v>0.20800304205411016</v>
      </c>
      <c r="J64" s="37">
        <v>0.32618971189968915</v>
      </c>
      <c r="K64" s="37">
        <v>1.3500607554439478E-2</v>
      </c>
      <c r="L64" s="37">
        <v>0.26548426393485708</v>
      </c>
      <c r="M64" s="37">
        <v>1.369526510142459</v>
      </c>
    </row>
    <row r="65" spans="1:13" x14ac:dyDescent="0.2">
      <c r="F65" s="6"/>
      <c r="H65" s="2"/>
    </row>
    <row r="66" spans="1:13" x14ac:dyDescent="0.2">
      <c r="F66" s="6"/>
      <c r="H66" s="2" t="s">
        <v>48</v>
      </c>
    </row>
    <row r="67" spans="1:13" x14ac:dyDescent="0.2">
      <c r="C67" s="3" t="s">
        <v>193</v>
      </c>
      <c r="F67" s="6" t="s">
        <v>200</v>
      </c>
      <c r="H67" s="38" cm="1">
        <f t="array" ref="H67:M69">MMULT(_xlfn.ANCHORARRAY(H42),_xlfn.ANCHORARRAY(H51))</f>
        <v>9.8511994511422687E-2</v>
      </c>
      <c r="I67" s="38">
        <v>9.073184679923979E-2</v>
      </c>
      <c r="J67" s="38">
        <v>0.14806421832255207</v>
      </c>
      <c r="K67" s="38">
        <v>0.10713711868920599</v>
      </c>
      <c r="L67" s="38">
        <v>0.10205603529447679</v>
      </c>
      <c r="M67" s="38">
        <v>0.109532009966963</v>
      </c>
    </row>
    <row r="68" spans="1:13" x14ac:dyDescent="0.2">
      <c r="C68" s="3" t="s">
        <v>194</v>
      </c>
      <c r="F68" s="6" t="s">
        <v>200</v>
      </c>
      <c r="H68" s="38">
        <v>0.45288217149840237</v>
      </c>
      <c r="I68" s="38">
        <v>0.52572344441305385</v>
      </c>
      <c r="J68" s="38">
        <v>0.46119102109476973</v>
      </c>
      <c r="K68" s="38">
        <v>0.33967701584354598</v>
      </c>
      <c r="L68" s="38">
        <v>0.52648044687638218</v>
      </c>
      <c r="M68" s="38">
        <v>0.53708007958549242</v>
      </c>
    </row>
    <row r="69" spans="1:13" x14ac:dyDescent="0.2">
      <c r="C69" s="3" t="s">
        <v>195</v>
      </c>
      <c r="F69" s="6" t="s">
        <v>200</v>
      </c>
      <c r="H69" s="38">
        <v>0.44860583416000482</v>
      </c>
      <c r="I69" s="38">
        <v>0.38354470882942343</v>
      </c>
      <c r="J69" s="38">
        <v>0.39074476044476775</v>
      </c>
      <c r="K69" s="38">
        <v>0.55318586605101971</v>
      </c>
      <c r="L69" s="38">
        <v>0.37146351784347464</v>
      </c>
      <c r="M69" s="38">
        <v>0.35338790992553898</v>
      </c>
    </row>
    <row r="70" spans="1:13" x14ac:dyDescent="0.2">
      <c r="F70" s="6"/>
    </row>
    <row r="71" spans="1:13" x14ac:dyDescent="0.2">
      <c r="F71" s="6"/>
      <c r="H71" s="2" t="s">
        <v>125</v>
      </c>
    </row>
    <row r="72" spans="1:13" x14ac:dyDescent="0.2">
      <c r="F72" s="6" t="s">
        <v>200</v>
      </c>
      <c r="H72" s="39" cm="1">
        <f t="array" ref="H72:M72">MMULT({1,1,1},_xlfn.ANCHORARRAY(H67))</f>
        <v>1.0000000001698299</v>
      </c>
      <c r="I72" s="39">
        <v>1.0000000000417171</v>
      </c>
      <c r="J72" s="39">
        <v>0.99999999986208965</v>
      </c>
      <c r="K72" s="39">
        <v>1.0000000005837717</v>
      </c>
      <c r="L72" s="39">
        <v>1.0000000000143336</v>
      </c>
      <c r="M72" s="39">
        <v>0.99999999947799445</v>
      </c>
    </row>
    <row r="73" spans="1:13" x14ac:dyDescent="0.2">
      <c r="F73" s="6"/>
    </row>
    <row r="74" spans="1:13" x14ac:dyDescent="0.2">
      <c r="F74" s="6"/>
      <c r="H74" s="2" t="s">
        <v>50</v>
      </c>
    </row>
    <row r="75" spans="1:13" x14ac:dyDescent="0.2">
      <c r="D75" s="3" t="s">
        <v>196</v>
      </c>
      <c r="F75" s="6" t="s">
        <v>201</v>
      </c>
      <c r="H75" s="40" cm="1">
        <f t="array" ref="H75:M76">MMULT(_xlfn.ANCHORARRAY(H47),_xlfn.ANCHORARRAY(H51))</f>
        <v>0.20583393341879389</v>
      </c>
      <c r="I75" s="40">
        <v>4.1095800863435998E-2</v>
      </c>
      <c r="J75" s="40">
        <v>7.1561145513226607E-2</v>
      </c>
      <c r="K75" s="40">
        <v>2.6341538561793748E-2</v>
      </c>
      <c r="L75" s="40">
        <v>1.830773299787751E-2</v>
      </c>
      <c r="M75" s="40">
        <v>3.4874446404694191E-2</v>
      </c>
    </row>
    <row r="76" spans="1:13" x14ac:dyDescent="0.2">
      <c r="D76" s="3" t="s">
        <v>198</v>
      </c>
      <c r="F76" s="6" t="s">
        <v>202</v>
      </c>
      <c r="H76" s="40">
        <v>508912.51207678294</v>
      </c>
      <c r="I76" s="40">
        <v>332919.80655036966</v>
      </c>
      <c r="J76" s="40">
        <v>492572.9731551251</v>
      </c>
      <c r="K76" s="40">
        <v>392045.98602647078</v>
      </c>
      <c r="L76" s="40">
        <v>145915.35520384947</v>
      </c>
      <c r="M76" s="40">
        <v>228374.1796535863</v>
      </c>
    </row>
    <row r="78" spans="1:13" x14ac:dyDescent="0.2">
      <c r="H78" s="2" t="s">
        <v>174</v>
      </c>
    </row>
    <row r="79" spans="1:13" x14ac:dyDescent="0.2">
      <c r="A79" s="3" t="s">
        <v>181</v>
      </c>
      <c r="B79" s="3" t="s">
        <v>184</v>
      </c>
      <c r="C79" s="3" t="s">
        <v>193</v>
      </c>
      <c r="F79" s="6" t="s">
        <v>200</v>
      </c>
      <c r="H79" s="38" cm="1">
        <f t="array" ref="H79:M84">MMULT(_xlfn.MUNIT(6)*H42:M42,_xlfn.ANCHORARRAY(H51))</f>
        <v>6.308304431093914E-2</v>
      </c>
      <c r="I79" s="38">
        <v>2.663332569453853E-3</v>
      </c>
      <c r="J79" s="38">
        <v>1.2068461255559968E-2</v>
      </c>
      <c r="K79" s="38">
        <v>3.2331042166835592E-3</v>
      </c>
      <c r="L79" s="38">
        <v>1.2712195122523539E-3</v>
      </c>
      <c r="M79" s="38">
        <v>5.9345662049391026E-3</v>
      </c>
    </row>
    <row r="80" spans="1:13" x14ac:dyDescent="0.2">
      <c r="A80" s="3" t="s">
        <v>181</v>
      </c>
      <c r="B80" s="3" t="s">
        <v>185</v>
      </c>
      <c r="C80" s="3" t="s">
        <v>193</v>
      </c>
      <c r="F80" s="6" t="s">
        <v>200</v>
      </c>
      <c r="H80" s="38">
        <v>1.8349756500161407E-2</v>
      </c>
      <c r="I80" s="38">
        <v>7.189634256100208E-2</v>
      </c>
      <c r="J80" s="38">
        <v>2.6457979532235835E-2</v>
      </c>
      <c r="K80" s="38">
        <v>4.2089180155216064E-3</v>
      </c>
      <c r="L80" s="38">
        <v>3.9057168639475368E-3</v>
      </c>
      <c r="M80" s="38">
        <v>8.6381385628687985E-3</v>
      </c>
    </row>
    <row r="81" spans="1:13" x14ac:dyDescent="0.2">
      <c r="A81" s="3" t="s">
        <v>181</v>
      </c>
      <c r="B81" s="3" t="s">
        <v>186</v>
      </c>
      <c r="C81" s="3" t="s">
        <v>193</v>
      </c>
      <c r="F81" s="6" t="s">
        <v>200</v>
      </c>
      <c r="H81" s="38">
        <v>1.690183565561329E-2</v>
      </c>
      <c r="I81" s="38">
        <v>1.5984000900164247E-2</v>
      </c>
      <c r="J81" s="38">
        <v>0.10905622215152572</v>
      </c>
      <c r="K81" s="38">
        <v>6.2201160727453648E-3</v>
      </c>
      <c r="L81" s="38">
        <v>4.4758589132811739E-3</v>
      </c>
      <c r="M81" s="38">
        <v>1.9376644865283191E-2</v>
      </c>
    </row>
    <row r="82" spans="1:13" x14ac:dyDescent="0.2">
      <c r="A82" s="3" t="s">
        <v>182</v>
      </c>
      <c r="B82" s="3" t="s">
        <v>184</v>
      </c>
      <c r="C82" s="3" t="s">
        <v>193</v>
      </c>
      <c r="F82" s="6" t="s">
        <v>200</v>
      </c>
      <c r="H82" s="38">
        <v>8.5515160062883893E-6</v>
      </c>
      <c r="I82" s="38">
        <v>6.0473674984293131E-6</v>
      </c>
      <c r="J82" s="38">
        <v>1.9640735925787705E-5</v>
      </c>
      <c r="K82" s="38">
        <v>6.4251714278273614E-2</v>
      </c>
      <c r="L82" s="38">
        <v>5.254228030131074E-4</v>
      </c>
      <c r="M82" s="38">
        <v>2.3511286616356149E-3</v>
      </c>
    </row>
    <row r="83" spans="1:13" x14ac:dyDescent="0.2">
      <c r="A83" s="3" t="s">
        <v>182</v>
      </c>
      <c r="B83" s="3" t="s">
        <v>185</v>
      </c>
      <c r="C83" s="3" t="s">
        <v>193</v>
      </c>
      <c r="F83" s="6" t="s">
        <v>200</v>
      </c>
      <c r="H83" s="38">
        <v>9.2177562337358287E-5</v>
      </c>
      <c r="I83" s="38">
        <v>1.0876662493511475E-4</v>
      </c>
      <c r="J83" s="38">
        <v>2.3559841829503015E-4</v>
      </c>
      <c r="K83" s="38">
        <v>2.2992420482263461E-2</v>
      </c>
      <c r="L83" s="38">
        <v>8.7832707493676332E-2</v>
      </c>
      <c r="M83" s="38">
        <v>3.1020970727498057E-2</v>
      </c>
    </row>
    <row r="84" spans="1:13" x14ac:dyDescent="0.2">
      <c r="A84" s="3" t="s">
        <v>182</v>
      </c>
      <c r="B84" s="3" t="s">
        <v>186</v>
      </c>
      <c r="C84" s="3" t="s">
        <v>193</v>
      </c>
      <c r="F84" s="6" t="s">
        <v>200</v>
      </c>
      <c r="H84" s="38">
        <v>7.6628966365200954E-5</v>
      </c>
      <c r="I84" s="38">
        <v>7.3356776186065637E-5</v>
      </c>
      <c r="J84" s="38">
        <v>2.2631622900972536E-4</v>
      </c>
      <c r="K84" s="38">
        <v>6.2308456237183873E-3</v>
      </c>
      <c r="L84" s="38">
        <v>4.0451097083062989E-3</v>
      </c>
      <c r="M84" s="38">
        <v>4.221056094473824E-2</v>
      </c>
    </row>
    <row r="85" spans="1:13" x14ac:dyDescent="0.2">
      <c r="A85" s="3" t="s">
        <v>181</v>
      </c>
      <c r="B85" s="3" t="s">
        <v>184</v>
      </c>
      <c r="C85" s="3" t="s">
        <v>194</v>
      </c>
      <c r="F85" s="6" t="s">
        <v>200</v>
      </c>
      <c r="H85" s="38" cm="1">
        <f t="array" ref="H85:M90">MMULT(_xlfn.MUNIT(6)*H43:M43,_xlfn.ANCHORARRAY(H51))</f>
        <v>0.29463122700667055</v>
      </c>
      <c r="I85" s="38">
        <v>1.2439173654923681E-2</v>
      </c>
      <c r="J85" s="38">
        <v>5.6366105768162811E-2</v>
      </c>
      <c r="K85" s="38">
        <v>1.5100309010241172E-2</v>
      </c>
      <c r="L85" s="38">
        <v>5.9372683861546559E-3</v>
      </c>
      <c r="M85" s="38">
        <v>2.7717567245091272E-2</v>
      </c>
    </row>
    <row r="86" spans="1:13" x14ac:dyDescent="0.2">
      <c r="A86" s="3" t="s">
        <v>181</v>
      </c>
      <c r="B86" s="3" t="s">
        <v>185</v>
      </c>
      <c r="C86" s="3" t="s">
        <v>194</v>
      </c>
      <c r="F86" s="6" t="s">
        <v>200</v>
      </c>
      <c r="H86" s="38">
        <v>0.12229545418529501</v>
      </c>
      <c r="I86" s="38">
        <v>0.47916689617554131</v>
      </c>
      <c r="J86" s="38">
        <v>0.17633425400994063</v>
      </c>
      <c r="K86" s="38">
        <v>2.8051137372441848E-2</v>
      </c>
      <c r="L86" s="38">
        <v>2.6030395432845584E-2</v>
      </c>
      <c r="M86" s="38">
        <v>5.7570523012240457E-2</v>
      </c>
    </row>
    <row r="87" spans="1:13" x14ac:dyDescent="0.2">
      <c r="A87" s="3" t="s">
        <v>181</v>
      </c>
      <c r="B87" s="3" t="s">
        <v>186</v>
      </c>
      <c r="C87" s="3" t="s">
        <v>194</v>
      </c>
      <c r="F87" s="6" t="s">
        <v>200</v>
      </c>
      <c r="H87" s="38">
        <v>3.501156810702883E-2</v>
      </c>
      <c r="I87" s="38">
        <v>3.3110305149195614E-2</v>
      </c>
      <c r="J87" s="38">
        <v>0.22590619309952478</v>
      </c>
      <c r="K87" s="38">
        <v>1.2884755357458654E-2</v>
      </c>
      <c r="L87" s="38">
        <v>9.2715869668127896E-3</v>
      </c>
      <c r="M87" s="38">
        <v>4.0138049807700416E-2</v>
      </c>
    </row>
    <row r="88" spans="1:13" x14ac:dyDescent="0.2">
      <c r="A88" s="3" t="s">
        <v>182</v>
      </c>
      <c r="B88" s="3" t="s">
        <v>184</v>
      </c>
      <c r="C88" s="3" t="s">
        <v>194</v>
      </c>
      <c r="F88" s="6" t="s">
        <v>200</v>
      </c>
      <c r="H88" s="38">
        <v>1.6897558978936883E-5</v>
      </c>
      <c r="I88" s="38">
        <v>1.1949430825700687E-5</v>
      </c>
      <c r="J88" s="38">
        <v>3.8809550663493198E-5</v>
      </c>
      <c r="K88" s="38">
        <v>0.12695960935073475</v>
      </c>
      <c r="L88" s="38">
        <v>1.0382209185205969E-3</v>
      </c>
      <c r="M88" s="38">
        <v>4.6457651716774375E-3</v>
      </c>
    </row>
    <row r="89" spans="1:13" x14ac:dyDescent="0.2">
      <c r="A89" s="3" t="s">
        <v>182</v>
      </c>
      <c r="B89" s="3" t="s">
        <v>185</v>
      </c>
      <c r="C89" s="3" t="s">
        <v>194</v>
      </c>
      <c r="F89" s="6" t="s">
        <v>200</v>
      </c>
      <c r="H89" s="38">
        <v>4.8358910073498457E-4</v>
      </c>
      <c r="I89" s="38">
        <v>5.7061993188589784E-4</v>
      </c>
      <c r="J89" s="38">
        <v>1.2360147561821884E-3</v>
      </c>
      <c r="K89" s="38">
        <v>0.12062462558995334</v>
      </c>
      <c r="L89" s="38">
        <v>0.46079478514015088</v>
      </c>
      <c r="M89" s="38">
        <v>0.16274463066330411</v>
      </c>
    </row>
    <row r="90" spans="1:13" x14ac:dyDescent="0.2">
      <c r="A90" s="3" t="s">
        <v>182</v>
      </c>
      <c r="B90" s="3" t="s">
        <v>186</v>
      </c>
      <c r="C90" s="3" t="s">
        <v>194</v>
      </c>
      <c r="F90" s="6" t="s">
        <v>200</v>
      </c>
      <c r="H90" s="38">
        <v>4.4343553969406803E-4</v>
      </c>
      <c r="I90" s="38">
        <v>4.2450007068158983E-4</v>
      </c>
      <c r="J90" s="38">
        <v>1.309643910295888E-3</v>
      </c>
      <c r="K90" s="38">
        <v>3.60565791627162E-2</v>
      </c>
      <c r="L90" s="38">
        <v>2.3408190031897657E-2</v>
      </c>
      <c r="M90" s="38">
        <v>0.24426354368547881</v>
      </c>
    </row>
    <row r="91" spans="1:13" x14ac:dyDescent="0.2">
      <c r="A91" s="3" t="s">
        <v>181</v>
      </c>
      <c r="B91" s="3" t="s">
        <v>184</v>
      </c>
      <c r="C91" s="3" t="s">
        <v>195</v>
      </c>
      <c r="F91" s="6" t="s">
        <v>200</v>
      </c>
      <c r="H91" s="38" cm="1">
        <f t="array" ref="H91:M96">MMULT(_xlfn.MUNIT(6)*H44:M44,_xlfn.ANCHORARRAY(H51))</f>
        <v>0.33019701868065537</v>
      </c>
      <c r="I91" s="38">
        <v>1.3940742457736015E-2</v>
      </c>
      <c r="J91" s="38">
        <v>6.3170222207520693E-2</v>
      </c>
      <c r="K91" s="38">
        <v>1.692311119562824E-2</v>
      </c>
      <c r="L91" s="38">
        <v>6.6539733080322391E-3</v>
      </c>
      <c r="M91" s="38">
        <v>3.1063435340485866E-2</v>
      </c>
    </row>
    <row r="92" spans="1:13" x14ac:dyDescent="0.2">
      <c r="A92" s="3" t="s">
        <v>181</v>
      </c>
      <c r="B92" s="3" t="s">
        <v>185</v>
      </c>
      <c r="C92" s="3" t="s">
        <v>195</v>
      </c>
      <c r="F92" s="6" t="s">
        <v>200</v>
      </c>
      <c r="H92" s="38">
        <v>8.664879349787738E-2</v>
      </c>
      <c r="I92" s="38">
        <v>0.33949940097385622</v>
      </c>
      <c r="J92" s="38">
        <v>0.12493637203521495</v>
      </c>
      <c r="K92" s="38">
        <v>1.9874796048286507E-2</v>
      </c>
      <c r="L92" s="38">
        <v>1.844305966688934E-2</v>
      </c>
      <c r="M92" s="38">
        <v>4.0789875578647931E-2</v>
      </c>
    </row>
    <row r="93" spans="1:13" x14ac:dyDescent="0.2">
      <c r="A93" s="3" t="s">
        <v>181</v>
      </c>
      <c r="B93" s="3" t="s">
        <v>186</v>
      </c>
      <c r="C93" s="3" t="s">
        <v>195</v>
      </c>
      <c r="F93" s="6" t="s">
        <v>200</v>
      </c>
      <c r="H93" s="38">
        <v>3.1154762357866083E-2</v>
      </c>
      <c r="I93" s="38">
        <v>2.9462938802576197E-2</v>
      </c>
      <c r="J93" s="38">
        <v>0.20102080945563133</v>
      </c>
      <c r="K93" s="38">
        <v>1.1465395950668028E-2</v>
      </c>
      <c r="L93" s="38">
        <v>8.25024711113557E-3</v>
      </c>
      <c r="M93" s="38">
        <v>3.5716520878025265E-2</v>
      </c>
    </row>
    <row r="94" spans="1:13" x14ac:dyDescent="0.2">
      <c r="A94" s="3" t="s">
        <v>182</v>
      </c>
      <c r="B94" s="3" t="s">
        <v>184</v>
      </c>
      <c r="C94" s="3" t="s">
        <v>195</v>
      </c>
      <c r="F94" s="6" t="s">
        <v>200</v>
      </c>
      <c r="H94" s="38">
        <v>5.3632484584051431E-5</v>
      </c>
      <c r="I94" s="38">
        <v>3.7927233474754949E-5</v>
      </c>
      <c r="J94" s="38">
        <v>1.2318066948417404E-4</v>
      </c>
      <c r="K94" s="38">
        <v>0.4029670380075735</v>
      </c>
      <c r="L94" s="38">
        <v>3.2952906083538289E-3</v>
      </c>
      <c r="M94" s="38">
        <v>1.4745557583891296E-2</v>
      </c>
    </row>
    <row r="95" spans="1:13" x14ac:dyDescent="0.2">
      <c r="A95" s="3" t="s">
        <v>182</v>
      </c>
      <c r="B95" s="3" t="s">
        <v>185</v>
      </c>
      <c r="C95" s="3" t="s">
        <v>195</v>
      </c>
      <c r="F95" s="6" t="s">
        <v>200</v>
      </c>
      <c r="H95" s="38">
        <v>3.3963965305618701E-4</v>
      </c>
      <c r="I95" s="38">
        <v>4.0076411027071532E-4</v>
      </c>
      <c r="J95" s="38">
        <v>8.6809157262645524E-4</v>
      </c>
      <c r="K95" s="38">
        <v>8.4718422981695574E-2</v>
      </c>
      <c r="L95" s="38">
        <v>0.32363049687686851</v>
      </c>
      <c r="M95" s="38">
        <v>0.1143006114307223</v>
      </c>
    </row>
    <row r="96" spans="1:13" x14ac:dyDescent="0.2">
      <c r="A96" s="3" t="s">
        <v>182</v>
      </c>
      <c r="B96" s="3" t="s">
        <v>186</v>
      </c>
      <c r="C96" s="3" t="s">
        <v>195</v>
      </c>
      <c r="F96" s="6" t="s">
        <v>200</v>
      </c>
      <c r="H96" s="38">
        <v>2.1198748596574929E-4</v>
      </c>
      <c r="I96" s="38">
        <v>2.0293525150951475E-4</v>
      </c>
      <c r="J96" s="38">
        <v>6.2608450429011146E-4</v>
      </c>
      <c r="K96" s="38">
        <v>1.7237101867167908E-2</v>
      </c>
      <c r="L96" s="38">
        <v>1.1190450272195174E-2</v>
      </c>
      <c r="M96" s="38">
        <v>0.11677190911376632</v>
      </c>
    </row>
    <row r="98" spans="1:13" x14ac:dyDescent="0.2">
      <c r="H98" s="2" t="s">
        <v>177</v>
      </c>
    </row>
    <row r="99" spans="1:13" x14ac:dyDescent="0.2">
      <c r="A99" s="3" t="s">
        <v>181</v>
      </c>
      <c r="B99" s="3" t="s">
        <v>184</v>
      </c>
      <c r="D99" s="3" t="s">
        <v>196</v>
      </c>
      <c r="F99" s="6" t="s">
        <v>201</v>
      </c>
      <c r="H99" s="40" cm="1">
        <f t="array" ref="H99:M104">MMULT(_xlfn.MUNIT(6)*H47:M47,_xlfn.ANCHORARRAY(H51))</f>
        <v>0.19467208326996044</v>
      </c>
      <c r="I99" s="40">
        <v>8.2189517864851985E-3</v>
      </c>
      <c r="J99" s="40">
        <v>3.7242852182313851E-2</v>
      </c>
      <c r="K99" s="40">
        <v>9.9772472962523073E-3</v>
      </c>
      <c r="L99" s="40">
        <v>3.9229392532768928E-3</v>
      </c>
      <c r="M99" s="40">
        <v>1.8313865144562468E-2</v>
      </c>
    </row>
    <row r="100" spans="1:13" x14ac:dyDescent="0.2">
      <c r="A100" s="3" t="s">
        <v>181</v>
      </c>
      <c r="B100" s="3" t="s">
        <v>185</v>
      </c>
      <c r="D100" s="3" t="s">
        <v>196</v>
      </c>
      <c r="F100" s="6" t="s">
        <v>201</v>
      </c>
      <c r="H100" s="40">
        <v>7.5085674981095907E-3</v>
      </c>
      <c r="I100" s="40">
        <v>2.941938444696773E-2</v>
      </c>
      <c r="J100" s="40">
        <v>1.0826384817675774E-2</v>
      </c>
      <c r="K100" s="40">
        <v>1.7222541897640696E-3</v>
      </c>
      <c r="L100" s="40">
        <v>1.5981868043424463E-3</v>
      </c>
      <c r="M100" s="40">
        <v>3.5346543403316135E-3</v>
      </c>
    </row>
    <row r="101" spans="1:13" x14ac:dyDescent="0.2">
      <c r="A101" s="3" t="s">
        <v>181</v>
      </c>
      <c r="B101" s="3" t="s">
        <v>186</v>
      </c>
      <c r="D101" s="3" t="s">
        <v>196</v>
      </c>
      <c r="F101" s="6" t="s">
        <v>201</v>
      </c>
      <c r="H101" s="40">
        <v>3.6319298618620326E-3</v>
      </c>
      <c r="I101" s="40">
        <v>3.4347020858681797E-3</v>
      </c>
      <c r="J101" s="40">
        <v>2.3434410198068741E-2</v>
      </c>
      <c r="K101" s="40">
        <v>1.3366018797697366E-3</v>
      </c>
      <c r="L101" s="40">
        <v>9.6178935683997381E-4</v>
      </c>
      <c r="M101" s="40">
        <v>4.1637261503927507E-3</v>
      </c>
    </row>
    <row r="102" spans="1:13" x14ac:dyDescent="0.2">
      <c r="A102" s="3" t="s">
        <v>182</v>
      </c>
      <c r="B102" s="3" t="s">
        <v>184</v>
      </c>
      <c r="D102" s="3" t="s">
        <v>196</v>
      </c>
      <c r="F102" s="6" t="s">
        <v>201</v>
      </c>
      <c r="H102" s="40">
        <v>1.2880587894550417E-6</v>
      </c>
      <c r="I102" s="40">
        <v>9.1087531774350707E-7</v>
      </c>
      <c r="J102" s="40">
        <v>2.9583552813294118E-6</v>
      </c>
      <c r="K102" s="40">
        <v>9.6778144662100201E-3</v>
      </c>
      <c r="L102" s="40">
        <v>7.9140991971887612E-5</v>
      </c>
      <c r="M102" s="40">
        <v>3.5413509552370391E-4</v>
      </c>
    </row>
    <row r="103" spans="1:13" x14ac:dyDescent="0.2">
      <c r="A103" s="3" t="s">
        <v>182</v>
      </c>
      <c r="B103" s="3" t="s">
        <v>185</v>
      </c>
      <c r="D103" s="3" t="s">
        <v>196</v>
      </c>
      <c r="F103" s="6" t="s">
        <v>201</v>
      </c>
      <c r="H103" s="40">
        <v>1.1872879686569632E-5</v>
      </c>
      <c r="I103" s="40">
        <v>1.400962467463176E-5</v>
      </c>
      <c r="J103" s="40">
        <v>3.0346123327990412E-5</v>
      </c>
      <c r="K103" s="40">
        <v>2.9615259415283523E-3</v>
      </c>
      <c r="L103" s="40">
        <v>1.1313243073205448E-2</v>
      </c>
      <c r="M103" s="40">
        <v>3.99563889377136E-3</v>
      </c>
    </row>
    <row r="104" spans="1:13" x14ac:dyDescent="0.2">
      <c r="A104" s="3" t="s">
        <v>182</v>
      </c>
      <c r="B104" s="3" t="s">
        <v>186</v>
      </c>
      <c r="D104" s="3" t="s">
        <v>196</v>
      </c>
      <c r="F104" s="6" t="s">
        <v>201</v>
      </c>
      <c r="H104" s="40">
        <v>8.1918503857684624E-6</v>
      </c>
      <c r="I104" s="40">
        <v>7.8420441225140721E-6</v>
      </c>
      <c r="J104" s="40">
        <v>2.419383655892434E-5</v>
      </c>
      <c r="K104" s="40">
        <v>6.6609478826926572E-4</v>
      </c>
      <c r="L104" s="40">
        <v>4.3243351824086436E-4</v>
      </c>
      <c r="M104" s="40">
        <v>4.5124267801122959E-3</v>
      </c>
    </row>
    <row r="105" spans="1:13" x14ac:dyDescent="0.2">
      <c r="A105" s="3" t="s">
        <v>181</v>
      </c>
      <c r="B105" s="3" t="s">
        <v>184</v>
      </c>
      <c r="D105" s="3" t="s">
        <v>198</v>
      </c>
      <c r="F105" s="6" t="s">
        <v>202</v>
      </c>
      <c r="H105" s="40" cm="1">
        <f t="array" ref="H105:M110">MMULT(_xlfn.MUNIT(6)*H48:M48,_xlfn.ANCHORARRAY(H51))</f>
        <v>390580.45134464494</v>
      </c>
      <c r="I105" s="40">
        <v>16490.098859699312</v>
      </c>
      <c r="J105" s="40">
        <v>74722.218873869017</v>
      </c>
      <c r="K105" s="40">
        <v>20017.856113160997</v>
      </c>
      <c r="L105" s="40">
        <v>7870.7915300711647</v>
      </c>
      <c r="M105" s="40">
        <v>36744.034346767301</v>
      </c>
    </row>
    <row r="106" spans="1:13" x14ac:dyDescent="0.2">
      <c r="A106" s="3" t="s">
        <v>181</v>
      </c>
      <c r="B106" s="3" t="s">
        <v>185</v>
      </c>
      <c r="D106" s="3" t="s">
        <v>198</v>
      </c>
      <c r="F106" s="6" t="s">
        <v>202</v>
      </c>
      <c r="H106" s="40">
        <v>68801.608636738281</v>
      </c>
      <c r="I106" s="40">
        <v>269572.18877816841</v>
      </c>
      <c r="J106" s="40">
        <v>99203.035913839485</v>
      </c>
      <c r="K106" s="40">
        <v>15781.153830868954</v>
      </c>
      <c r="L106" s="40">
        <v>14644.314387325165</v>
      </c>
      <c r="M106" s="40">
        <v>32388.322359873724</v>
      </c>
    </row>
    <row r="107" spans="1:13" x14ac:dyDescent="0.2">
      <c r="A107" s="3" t="s">
        <v>181</v>
      </c>
      <c r="B107" s="3" t="s">
        <v>186</v>
      </c>
      <c r="D107" s="3" t="s">
        <v>198</v>
      </c>
      <c r="F107" s="6" t="s">
        <v>202</v>
      </c>
      <c r="H107" s="40">
        <v>49281.851288924401</v>
      </c>
      <c r="I107" s="40">
        <v>46605.657007575814</v>
      </c>
      <c r="J107" s="40">
        <v>317982.77013884374</v>
      </c>
      <c r="K107" s="40">
        <v>18136.422666911956</v>
      </c>
      <c r="L107" s="40">
        <v>13050.571420109211</v>
      </c>
      <c r="M107" s="40">
        <v>56497.823679408946</v>
      </c>
    </row>
    <row r="108" spans="1:13" x14ac:dyDescent="0.2">
      <c r="A108" s="3" t="s">
        <v>182</v>
      </c>
      <c r="B108" s="3" t="s">
        <v>184</v>
      </c>
      <c r="D108" s="3" t="s">
        <v>198</v>
      </c>
      <c r="F108" s="6" t="s">
        <v>202</v>
      </c>
      <c r="H108" s="40">
        <v>40.33821446868901</v>
      </c>
      <c r="I108" s="40">
        <v>28.525937031894546</v>
      </c>
      <c r="J108" s="40">
        <v>92.646990020799734</v>
      </c>
      <c r="K108" s="40">
        <v>303080.69687667536</v>
      </c>
      <c r="L108" s="40">
        <v>2478.4631987003145</v>
      </c>
      <c r="M108" s="40">
        <v>11090.470055461274</v>
      </c>
    </row>
    <row r="109" spans="1:13" x14ac:dyDescent="0.2">
      <c r="A109" s="3" t="s">
        <v>182</v>
      </c>
      <c r="B109" s="3" t="s">
        <v>185</v>
      </c>
      <c r="D109" s="3" t="s">
        <v>198</v>
      </c>
      <c r="F109" s="6" t="s">
        <v>202</v>
      </c>
      <c r="H109" s="40">
        <v>107.63245737059442</v>
      </c>
      <c r="I109" s="40">
        <v>127.00291507847305</v>
      </c>
      <c r="J109" s="40">
        <v>275.09988407929558</v>
      </c>
      <c r="K109" s="40">
        <v>26847.430704956168</v>
      </c>
      <c r="L109" s="40">
        <v>102559.125077075</v>
      </c>
      <c r="M109" s="40">
        <v>36222.082953355522</v>
      </c>
    </row>
    <row r="110" spans="1:13" x14ac:dyDescent="0.2">
      <c r="A110" s="3" t="s">
        <v>182</v>
      </c>
      <c r="B110" s="3" t="s">
        <v>186</v>
      </c>
      <c r="D110" s="3" t="s">
        <v>198</v>
      </c>
      <c r="F110" s="6" t="s">
        <v>202</v>
      </c>
      <c r="H110" s="40">
        <v>100.63013463608938</v>
      </c>
      <c r="I110" s="40">
        <v>96.333052815724258</v>
      </c>
      <c r="J110" s="40">
        <v>297.20135447270007</v>
      </c>
      <c r="K110" s="40">
        <v>8182.4258338973277</v>
      </c>
      <c r="L110" s="40">
        <v>5312.0895905685966</v>
      </c>
      <c r="M110" s="40">
        <v>55431.446258719559</v>
      </c>
    </row>
    <row r="112" spans="1:13" x14ac:dyDescent="0.2">
      <c r="F112" s="6"/>
      <c r="H112" s="2" t="s">
        <v>44</v>
      </c>
    </row>
    <row r="113" spans="1:23" x14ac:dyDescent="0.2">
      <c r="C113" s="3" t="s">
        <v>193</v>
      </c>
      <c r="F113" s="6" t="s">
        <v>192</v>
      </c>
      <c r="H113" s="41" cm="1">
        <f t="array" ref="H113:M115">MMULT(_xlfn.ANCHORARRAY(H67),MMULT(O9:P14,{1;1})*_xlfn.MUNIT(6))</f>
        <v>250704.54547245105</v>
      </c>
      <c r="I113" s="41">
        <v>5641577.034795505</v>
      </c>
      <c r="J113" s="41">
        <v>2707001.7880222751</v>
      </c>
      <c r="K113" s="41">
        <v>3689.2135984492388</v>
      </c>
      <c r="L113" s="41">
        <v>133893.38042705657</v>
      </c>
      <c r="M113" s="41">
        <v>58221.726115639329</v>
      </c>
    </row>
    <row r="114" spans="1:23" x14ac:dyDescent="0.2">
      <c r="C114" s="3" t="s">
        <v>194</v>
      </c>
      <c r="F114" s="6" t="s">
        <v>192</v>
      </c>
      <c r="H114" s="41">
        <v>1152546.1393933955</v>
      </c>
      <c r="I114" s="41">
        <v>32688735.160619766</v>
      </c>
      <c r="J114" s="41">
        <v>8431780.026715653</v>
      </c>
      <c r="K114" s="41">
        <v>11696.609739579648</v>
      </c>
      <c r="L114" s="41">
        <v>690721.00006261154</v>
      </c>
      <c r="M114" s="41">
        <v>285484.84872343595</v>
      </c>
    </row>
    <row r="115" spans="1:23" x14ac:dyDescent="0.2">
      <c r="C115" s="3" t="s">
        <v>195</v>
      </c>
      <c r="F115" s="6" t="s">
        <v>192</v>
      </c>
      <c r="H115" s="41">
        <v>1141663.2290023617</v>
      </c>
      <c r="I115" s="41">
        <v>23848263.839897212</v>
      </c>
      <c r="J115" s="41">
        <v>7143837.8371745571</v>
      </c>
      <c r="K115" s="41">
        <v>19048.681208476002</v>
      </c>
      <c r="L115" s="41">
        <v>487345.07435917191</v>
      </c>
      <c r="M115" s="41">
        <v>187843.29905448397</v>
      </c>
    </row>
    <row r="116" spans="1:23" x14ac:dyDescent="0.2">
      <c r="F116" s="6"/>
      <c r="G116" s="6"/>
    </row>
    <row r="117" spans="1:23" x14ac:dyDescent="0.2">
      <c r="F117" s="6"/>
      <c r="H117" s="2" t="s">
        <v>21</v>
      </c>
    </row>
    <row r="118" spans="1:23" x14ac:dyDescent="0.2">
      <c r="D118" s="3" t="s">
        <v>196</v>
      </c>
      <c r="F118" s="6" t="s">
        <v>197</v>
      </c>
      <c r="H118" s="42" cm="1">
        <f t="array" ref="H118:M119">MMULT(_xlfn.ANCHORARRAY(H75),MMULT(O9:P14,{1;1})*_xlfn.MUNIT(6))</f>
        <v>523829.64101474901</v>
      </c>
      <c r="I118" s="42">
        <v>2555278.378612617</v>
      </c>
      <c r="J118" s="42">
        <v>1308325.2054539174</v>
      </c>
      <c r="K118" s="42">
        <v>907.05782883850588</v>
      </c>
      <c r="L118" s="42">
        <v>24019.003403069219</v>
      </c>
      <c r="M118" s="42">
        <v>18537.507598199572</v>
      </c>
    </row>
    <row r="119" spans="1:23" x14ac:dyDescent="0.2">
      <c r="D119" s="3" t="s">
        <v>198</v>
      </c>
      <c r="F119" s="6" t="s">
        <v>199</v>
      </c>
      <c r="H119" s="42">
        <v>1295138532705.8743</v>
      </c>
      <c r="I119" s="42">
        <v>20700479504390.121</v>
      </c>
      <c r="J119" s="42">
        <v>9005524320248.8066</v>
      </c>
      <c r="K119" s="42">
        <v>13499909280.386635</v>
      </c>
      <c r="L119" s="42">
        <v>191435029864.57324</v>
      </c>
      <c r="M119" s="42">
        <v>121392266458.77629</v>
      </c>
    </row>
    <row r="120" spans="1:23" s="49" customFormat="1" x14ac:dyDescent="0.2">
      <c r="F120" s="50"/>
      <c r="H120" s="51"/>
      <c r="I120" s="51"/>
      <c r="J120" s="51"/>
      <c r="K120" s="51"/>
      <c r="L120" s="51"/>
      <c r="M120" s="51"/>
      <c r="S120" s="52"/>
      <c r="T120" s="52"/>
      <c r="U120" s="52"/>
      <c r="V120" s="52"/>
      <c r="W120" s="52"/>
    </row>
    <row r="121" spans="1:23" x14ac:dyDescent="0.2">
      <c r="H121" s="2" t="s">
        <v>3</v>
      </c>
      <c r="I121" s="2"/>
      <c r="J121" s="2"/>
      <c r="K121" s="2"/>
      <c r="L121" s="2"/>
      <c r="M121" s="2"/>
    </row>
    <row r="122" spans="1:23" x14ac:dyDescent="0.2">
      <c r="A122" s="3" t="s">
        <v>181</v>
      </c>
      <c r="B122" s="3" t="s">
        <v>184</v>
      </c>
      <c r="F122" s="6" t="s">
        <v>192</v>
      </c>
      <c r="G122" s="6"/>
      <c r="H122" s="7" cm="1">
        <f t="array" ref="H122:M127">MMULT(_xlfn.ANCHORARRAY(H26),_xlfn.MUNIT(6)*R9:R14)</f>
        <v>930865.0853169061</v>
      </c>
      <c r="I122" s="7">
        <v>1075278.3086908271</v>
      </c>
      <c r="J122" s="7">
        <v>5357798.9971171189</v>
      </c>
      <c r="K122" s="7">
        <v>2363.029548183365</v>
      </c>
      <c r="L122" s="7">
        <v>10341.91611013922</v>
      </c>
      <c r="M122" s="8">
        <v>50607.806861405676</v>
      </c>
    </row>
    <row r="123" spans="1:23" x14ac:dyDescent="0.2">
      <c r="A123" s="3" t="s">
        <v>181</v>
      </c>
      <c r="B123" s="3" t="s">
        <v>185</v>
      </c>
      <c r="F123" s="6" t="s">
        <v>192</v>
      </c>
      <c r="G123" s="6"/>
      <c r="H123" s="7">
        <v>1893585.7847606428</v>
      </c>
      <c r="I123" s="7">
        <v>30597852.22676098</v>
      </c>
      <c r="J123" s="7">
        <v>9737508.8135053422</v>
      </c>
      <c r="K123" s="7">
        <v>1301.7252004392483</v>
      </c>
      <c r="L123" s="7">
        <v>58525.384254315337</v>
      </c>
      <c r="M123" s="8">
        <v>27813.857216071825</v>
      </c>
    </row>
    <row r="124" spans="1:23" x14ac:dyDescent="0.2">
      <c r="A124" s="3" t="s">
        <v>181</v>
      </c>
      <c r="B124" s="3" t="s">
        <v>186</v>
      </c>
      <c r="F124" s="6" t="s">
        <v>192</v>
      </c>
      <c r="G124" s="6"/>
      <c r="H124" s="7">
        <v>1122396.507146856</v>
      </c>
      <c r="I124" s="7">
        <v>10650955.192568811</v>
      </c>
      <c r="J124" s="7">
        <v>22892840.599005178</v>
      </c>
      <c r="K124" s="7">
        <v>1413.6972190314871</v>
      </c>
      <c r="L124" s="7">
        <v>30367.209709169972</v>
      </c>
      <c r="M124" s="8">
        <v>134910.65754329169</v>
      </c>
    </row>
    <row r="125" spans="1:23" x14ac:dyDescent="0.2">
      <c r="A125" s="3" t="s">
        <v>182</v>
      </c>
      <c r="B125" s="3" t="s">
        <v>184</v>
      </c>
      <c r="F125" s="6" t="s">
        <v>192</v>
      </c>
      <c r="G125" s="6"/>
      <c r="H125" s="7">
        <v>416.85871877898779</v>
      </c>
      <c r="I125" s="7">
        <v>843.00710611703698</v>
      </c>
      <c r="J125" s="7">
        <v>2596.0408950549104</v>
      </c>
      <c r="K125" s="7">
        <v>2962.5577377945392</v>
      </c>
      <c r="L125" s="7">
        <v>7961.6438997694522</v>
      </c>
      <c r="M125" s="8">
        <v>30635.045695900892</v>
      </c>
    </row>
    <row r="126" spans="1:23" x14ac:dyDescent="0.2">
      <c r="A126" s="3" t="s">
        <v>182</v>
      </c>
      <c r="B126" s="3" t="s">
        <v>185</v>
      </c>
      <c r="F126" s="6" t="s">
        <v>192</v>
      </c>
      <c r="G126" s="6"/>
      <c r="H126" s="7">
        <v>1590.0898433451189</v>
      </c>
      <c r="I126" s="7">
        <v>38437.068879813152</v>
      </c>
      <c r="J126" s="7">
        <v>15550.454920954138</v>
      </c>
      <c r="K126" s="7">
        <v>16680.335207250631</v>
      </c>
      <c r="L126" s="7">
        <v>722089.04297241999</v>
      </c>
      <c r="M126" s="8">
        <v>312355.77524189529</v>
      </c>
    </row>
    <row r="127" spans="1:23" x14ac:dyDescent="0.2">
      <c r="A127" s="3" t="s">
        <v>182</v>
      </c>
      <c r="B127" s="3" t="s">
        <v>186</v>
      </c>
      <c r="F127" s="6" t="s">
        <v>192</v>
      </c>
      <c r="G127" s="6"/>
      <c r="H127" s="12">
        <v>6890.9867033435476</v>
      </c>
      <c r="I127" s="12">
        <v>65558.291531304669</v>
      </c>
      <c r="J127" s="12">
        <v>133519.32066834776</v>
      </c>
      <c r="K127" s="12">
        <v>9736.9319719731648</v>
      </c>
      <c r="L127" s="12">
        <v>161126.94061388419</v>
      </c>
      <c r="M127" s="13">
        <v>287300.67335464072</v>
      </c>
    </row>
    <row r="128" spans="1:23" x14ac:dyDescent="0.2">
      <c r="F128" s="6"/>
      <c r="G128" s="6"/>
      <c r="H128" s="9"/>
      <c r="I128" s="9"/>
      <c r="J128" s="9"/>
      <c r="K128" s="9"/>
      <c r="L128" s="9"/>
      <c r="M128" s="16"/>
    </row>
    <row r="129" spans="3:13" x14ac:dyDescent="0.2">
      <c r="F129" s="6"/>
      <c r="G129" s="6"/>
      <c r="H129" s="18" t="s">
        <v>27</v>
      </c>
      <c r="I129" s="9"/>
      <c r="J129" s="9"/>
      <c r="K129" s="9"/>
      <c r="L129" s="9"/>
      <c r="M129" s="16"/>
    </row>
    <row r="130" spans="3:13" x14ac:dyDescent="0.2">
      <c r="C130" s="3" t="s">
        <v>193</v>
      </c>
      <c r="F130" s="6" t="s">
        <v>192</v>
      </c>
      <c r="G130" s="6"/>
      <c r="H130" s="19" cm="1">
        <f t="array" ref="H130:M132">MMULT(_xlfn.ANCHORARRAY(H42),_xlfn.MUNIT(6)*R9:R14)</f>
        <v>551719.86750822805</v>
      </c>
      <c r="I130" s="19">
        <v>5010692.6052819043</v>
      </c>
      <c r="J130" s="19">
        <v>3047095.5477210963</v>
      </c>
      <c r="K130" s="19">
        <v>4908.4151811216288</v>
      </c>
      <c r="L130" s="19">
        <v>143818.77082580721</v>
      </c>
      <c r="M130" s="20">
        <v>36852.481913220698</v>
      </c>
    </row>
    <row r="131" spans="3:13" x14ac:dyDescent="0.2">
      <c r="C131" s="3" t="s">
        <v>194</v>
      </c>
      <c r="F131" s="6" t="s">
        <v>192</v>
      </c>
      <c r="G131" s="6"/>
      <c r="H131" s="19">
        <v>2576823.9834252684</v>
      </c>
      <c r="I131" s="19">
        <v>33394717.141911909</v>
      </c>
      <c r="J131" s="19">
        <v>6311953.0606860835</v>
      </c>
      <c r="K131" s="19">
        <v>9698.892565379223</v>
      </c>
      <c r="L131" s="19">
        <v>754513.22739390365</v>
      </c>
      <c r="M131" s="20">
        <v>213257.47927191219</v>
      </c>
    </row>
    <row r="132" spans="3:13" x14ac:dyDescent="0.2">
      <c r="C132" s="3" t="s">
        <v>195</v>
      </c>
      <c r="F132" s="6" t="s">
        <v>192</v>
      </c>
      <c r="G132" s="6"/>
      <c r="H132" s="22">
        <v>2887879.8952718284</v>
      </c>
      <c r="I132" s="22">
        <v>23660829.98608695</v>
      </c>
      <c r="J132" s="22">
        <v>5616640.6776908115</v>
      </c>
      <c r="K132" s="22">
        <v>30784.073998113028</v>
      </c>
      <c r="L132" s="22">
        <v>529918.08622007351</v>
      </c>
      <c r="M132" s="23">
        <v>101949.24142849509</v>
      </c>
    </row>
    <row r="133" spans="3:13" x14ac:dyDescent="0.2">
      <c r="F133" s="6"/>
      <c r="G133" s="6"/>
      <c r="H133" s="17"/>
      <c r="I133" s="17"/>
      <c r="J133" s="17"/>
      <c r="K133" s="17"/>
      <c r="L133" s="17"/>
      <c r="M133" s="26"/>
    </row>
    <row r="134" spans="3:13" x14ac:dyDescent="0.2">
      <c r="F134" s="6"/>
      <c r="G134" s="6"/>
      <c r="H134" s="18" t="s">
        <v>32</v>
      </c>
      <c r="I134" s="17"/>
      <c r="J134" s="17"/>
      <c r="K134" s="17"/>
      <c r="L134" s="17"/>
      <c r="M134" s="26"/>
    </row>
    <row r="135" spans="3:13" x14ac:dyDescent="0.2">
      <c r="D135" s="3" t="s">
        <v>196</v>
      </c>
      <c r="F135" s="6" t="s">
        <v>197</v>
      </c>
      <c r="G135" s="6"/>
      <c r="H135" s="27" cm="1">
        <f t="array" ref="H135:M136">MMULT(_xlfn.ANCHORARRAY(H47),_xlfn.MUNIT(6)*R9:R14)</f>
        <v>1702588.3446564809</v>
      </c>
      <c r="I135" s="27">
        <v>2050333.6727496542</v>
      </c>
      <c r="J135" s="27">
        <v>654771.32408630871</v>
      </c>
      <c r="K135" s="27">
        <v>739.32239753619444</v>
      </c>
      <c r="L135" s="27">
        <v>18524.49684485848</v>
      </c>
      <c r="M135" s="28">
        <v>3939.6331765534255</v>
      </c>
    </row>
    <row r="136" spans="3:13" x14ac:dyDescent="0.2">
      <c r="D136" s="3" t="s">
        <v>198</v>
      </c>
      <c r="F136" s="6" t="s">
        <v>199</v>
      </c>
      <c r="G136" s="6"/>
      <c r="H136" s="30">
        <v>3415989149239.6382</v>
      </c>
      <c r="I136" s="30">
        <v>18787372553121.98</v>
      </c>
      <c r="J136" s="30">
        <v>8884627250298.8594</v>
      </c>
      <c r="K136" s="30">
        <v>23153403926.491589</v>
      </c>
      <c r="L136" s="30">
        <v>167932057731.64963</v>
      </c>
      <c r="M136" s="31">
        <v>48395148629.925308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F4F10-AF02-594D-81F1-3C20B25A03B0}">
  <dimension ref="A1:W150"/>
  <sheetViews>
    <sheetView zoomScale="150" zoomScaleNormal="210" workbookViewId="0">
      <pane xSplit="7" ySplit="7" topLeftCell="H109" activePane="bottomRight" state="frozen"/>
      <selection activeCell="P35" sqref="P35"/>
      <selection pane="topRight" activeCell="P35" sqref="P35"/>
      <selection pane="bottomLeft" activeCell="P35" sqref="P35"/>
      <selection pane="bottomRight" activeCell="P137" sqref="P137"/>
    </sheetView>
  </sheetViews>
  <sheetFormatPr baseColWidth="10" defaultColWidth="8.83203125" defaultRowHeight="16" x14ac:dyDescent="0.2"/>
  <cols>
    <col min="1" max="1" width="7.83203125" style="3" bestFit="1" customWidth="1"/>
    <col min="2" max="2" width="11" style="3" bestFit="1" customWidth="1"/>
    <col min="3" max="3" width="12.5" style="3" bestFit="1" customWidth="1"/>
    <col min="4" max="4" width="9.83203125" style="3" bestFit="1" customWidth="1"/>
    <col min="5" max="5" width="11" style="3" bestFit="1" customWidth="1"/>
    <col min="6" max="6" width="12.5" style="3" bestFit="1" customWidth="1"/>
    <col min="7" max="7" width="12.5" style="3" customWidth="1"/>
    <col min="8" max="8" width="2.1640625" style="3" customWidth="1"/>
    <col min="9" max="12" width="7.6640625" style="3" customWidth="1"/>
    <col min="13" max="13" width="2.1640625" style="3" customWidth="1"/>
    <col min="14" max="17" width="7.6640625" style="3" customWidth="1"/>
    <col min="18" max="18" width="2.33203125" style="3" customWidth="1"/>
    <col min="19" max="20" width="8.33203125" style="3" customWidth="1"/>
    <col min="21" max="21" width="2.5" style="3" customWidth="1"/>
    <col min="22" max="22" width="10.1640625" style="3" bestFit="1" customWidth="1"/>
    <col min="24" max="16384" width="8.83203125" style="3"/>
  </cols>
  <sheetData>
    <row r="1" spans="1:22" s="3" customFormat="1" ht="15" x14ac:dyDescent="0.2">
      <c r="A1" s="2" t="s">
        <v>180</v>
      </c>
      <c r="B1" s="2"/>
      <c r="C1" s="2"/>
      <c r="D1" s="2"/>
      <c r="E1" s="2"/>
      <c r="F1" s="2"/>
      <c r="G1" s="2"/>
      <c r="I1" s="3" t="s">
        <v>181</v>
      </c>
      <c r="J1" s="3" t="s">
        <v>181</v>
      </c>
      <c r="K1" s="3" t="s">
        <v>182</v>
      </c>
      <c r="L1" s="3" t="s">
        <v>182</v>
      </c>
      <c r="N1" s="3" t="s">
        <v>181</v>
      </c>
      <c r="O1" s="3" t="s">
        <v>181</v>
      </c>
      <c r="P1" s="3" t="s">
        <v>182</v>
      </c>
      <c r="Q1" s="3" t="s">
        <v>182</v>
      </c>
      <c r="S1" s="3" t="s">
        <v>181</v>
      </c>
      <c r="T1" s="3" t="s">
        <v>182</v>
      </c>
    </row>
    <row r="2" spans="1:22" s="5" customFormat="1" x14ac:dyDescent="0.2">
      <c r="A2" s="4"/>
      <c r="B2" s="4" t="s">
        <v>136</v>
      </c>
      <c r="C2" s="4"/>
      <c r="D2" s="4"/>
      <c r="E2" s="4"/>
      <c r="F2" s="4"/>
      <c r="G2" s="4"/>
      <c r="I2" s="5" t="s">
        <v>203</v>
      </c>
      <c r="J2" s="5" t="s">
        <v>185</v>
      </c>
      <c r="K2" s="5" t="s">
        <v>203</v>
      </c>
      <c r="L2" s="5" t="s">
        <v>185</v>
      </c>
      <c r="M2" s="3"/>
      <c r="N2" s="3"/>
      <c r="O2" s="3"/>
      <c r="P2" s="3"/>
      <c r="Q2" s="3"/>
    </row>
    <row r="3" spans="1:22" s="5" customFormat="1" ht="32" x14ac:dyDescent="0.2">
      <c r="A3" s="4"/>
      <c r="B3" s="4"/>
      <c r="C3" s="4" t="s">
        <v>135</v>
      </c>
      <c r="D3" s="4"/>
      <c r="E3" s="4"/>
      <c r="F3" s="4"/>
      <c r="G3" s="4"/>
      <c r="I3" s="3"/>
      <c r="J3" s="3"/>
      <c r="K3" s="3"/>
      <c r="L3" s="3"/>
      <c r="M3" s="3"/>
      <c r="N3" s="5" t="s">
        <v>204</v>
      </c>
      <c r="O3" s="5" t="s">
        <v>185</v>
      </c>
      <c r="P3" s="5" t="s">
        <v>204</v>
      </c>
      <c r="Q3" s="5" t="s">
        <v>185</v>
      </c>
    </row>
    <row r="4" spans="1:22" s="5" customFormat="1" ht="32" x14ac:dyDescent="0.2">
      <c r="A4" s="4"/>
      <c r="B4" s="4"/>
      <c r="C4" s="4"/>
      <c r="D4" s="4" t="s">
        <v>187</v>
      </c>
      <c r="E4" s="4"/>
      <c r="F4" s="4"/>
      <c r="G4" s="4"/>
    </row>
    <row r="5" spans="1:22" s="5" customFormat="1" ht="32" x14ac:dyDescent="0.2">
      <c r="A5" s="4"/>
      <c r="B5" s="4"/>
      <c r="C5" s="4"/>
      <c r="D5" s="4"/>
      <c r="E5" s="4" t="s">
        <v>188</v>
      </c>
      <c r="F5" s="4"/>
      <c r="G5" s="4"/>
    </row>
    <row r="6" spans="1:22" s="5" customFormat="1" ht="32" x14ac:dyDescent="0.2">
      <c r="A6" s="4"/>
      <c r="B6" s="4"/>
      <c r="C6" s="4"/>
      <c r="D6" s="4"/>
      <c r="E6" s="4"/>
      <c r="F6" s="4" t="s">
        <v>189</v>
      </c>
      <c r="G6" s="4"/>
      <c r="S6" s="5" t="s">
        <v>190</v>
      </c>
      <c r="T6" s="5" t="s">
        <v>190</v>
      </c>
    </row>
    <row r="7" spans="1:22" s="3" customFormat="1" ht="15" x14ac:dyDescent="0.2">
      <c r="A7" s="2"/>
      <c r="B7" s="2"/>
      <c r="C7" s="2"/>
      <c r="D7" s="2"/>
      <c r="E7" s="2"/>
      <c r="F7" s="2"/>
      <c r="G7" s="2" t="s">
        <v>191</v>
      </c>
    </row>
    <row r="8" spans="1:22" x14ac:dyDescent="0.2">
      <c r="N8" s="2" t="s">
        <v>55</v>
      </c>
      <c r="S8" s="2" t="s">
        <v>68</v>
      </c>
      <c r="V8" s="2" t="s">
        <v>75</v>
      </c>
    </row>
    <row r="9" spans="1:22" x14ac:dyDescent="0.2">
      <c r="A9" s="3" t="s">
        <v>181</v>
      </c>
      <c r="B9" s="3" t="s">
        <v>203</v>
      </c>
      <c r="G9" s="6" t="s">
        <v>192</v>
      </c>
      <c r="I9" s="2"/>
      <c r="J9" s="2"/>
      <c r="K9" s="2"/>
      <c r="L9" s="2"/>
      <c r="M9" s="2"/>
      <c r="N9" s="43">
        <v>333490260099.3042</v>
      </c>
      <c r="O9" s="43">
        <v>165775547992.71179</v>
      </c>
      <c r="P9" s="43">
        <v>148796484150.21091</v>
      </c>
      <c r="Q9" s="43">
        <v>68953319176.859238</v>
      </c>
      <c r="R9" s="2"/>
      <c r="S9" s="44">
        <v>345243819630.76929</v>
      </c>
      <c r="T9" s="44">
        <v>249170517203.22989</v>
      </c>
      <c r="V9" s="45">
        <f>SUM(N9:Q9,S9:T9)</f>
        <v>1311429948253.0854</v>
      </c>
    </row>
    <row r="10" spans="1:22" x14ac:dyDescent="0.2">
      <c r="A10" s="3" t="s">
        <v>181</v>
      </c>
      <c r="B10" s="3" t="s">
        <v>185</v>
      </c>
      <c r="G10" s="6" t="s">
        <v>192</v>
      </c>
      <c r="I10" s="2"/>
      <c r="J10" s="2"/>
      <c r="K10" s="2"/>
      <c r="L10" s="2"/>
      <c r="M10" s="2"/>
      <c r="N10" s="43">
        <v>326181059110.0896</v>
      </c>
      <c r="O10" s="43">
        <v>725402079493.31421</v>
      </c>
      <c r="P10" s="43">
        <v>11767267599.60091</v>
      </c>
      <c r="Q10" s="43">
        <v>35885048340.37413</v>
      </c>
      <c r="R10" s="2"/>
      <c r="S10" s="44">
        <v>1239016700761.7539</v>
      </c>
      <c r="T10" s="44">
        <v>44512795932.476677</v>
      </c>
      <c r="V10" s="45">
        <f>SUM(N10:Q10,S10:T10)</f>
        <v>2382764951237.6094</v>
      </c>
    </row>
    <row r="11" spans="1:22" x14ac:dyDescent="0.2">
      <c r="A11" s="3" t="s">
        <v>182</v>
      </c>
      <c r="B11" s="3" t="s">
        <v>203</v>
      </c>
      <c r="G11" s="6" t="s">
        <v>192</v>
      </c>
      <c r="I11" s="2"/>
      <c r="J11" s="2"/>
      <c r="K11" s="2"/>
      <c r="L11" s="2"/>
      <c r="M11" s="2"/>
      <c r="N11" s="43">
        <v>192262250974.77069</v>
      </c>
      <c r="O11" s="43">
        <v>40999863088.362617</v>
      </c>
      <c r="P11" s="43">
        <v>30386283546734.512</v>
      </c>
      <c r="Q11" s="43">
        <v>11571145104052.539</v>
      </c>
      <c r="R11" s="2"/>
      <c r="S11" s="44">
        <v>135868580552.2941</v>
      </c>
      <c r="T11" s="44">
        <v>20701212872850.719</v>
      </c>
      <c r="V11" s="45">
        <f>SUM(N11:Q11,S11:T11)</f>
        <v>63027772218253.203</v>
      </c>
    </row>
    <row r="12" spans="1:22" x14ac:dyDescent="0.2">
      <c r="A12" s="3" t="s">
        <v>182</v>
      </c>
      <c r="B12" s="3" t="s">
        <v>185</v>
      </c>
      <c r="G12" s="6" t="s">
        <v>192</v>
      </c>
      <c r="I12" s="2"/>
      <c r="J12" s="2"/>
      <c r="K12" s="2"/>
      <c r="L12" s="2"/>
      <c r="M12" s="2"/>
      <c r="N12" s="43">
        <v>26148522613.599251</v>
      </c>
      <c r="O12" s="43">
        <v>58234646985.25927</v>
      </c>
      <c r="P12" s="43">
        <v>11548712240117.301</v>
      </c>
      <c r="Q12" s="43">
        <v>30752940623967.789</v>
      </c>
      <c r="R12" s="2"/>
      <c r="S12" s="44">
        <v>50207174618.457642</v>
      </c>
      <c r="T12" s="44">
        <v>62118820972569.156</v>
      </c>
      <c r="V12" s="45">
        <f>SUM(N12:Q12,S12:T12)</f>
        <v>104555064180871.56</v>
      </c>
    </row>
    <row r="13" spans="1:22" x14ac:dyDescent="0.2">
      <c r="G13" s="6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2" x14ac:dyDescent="0.2">
      <c r="G14" s="6"/>
      <c r="I14" s="2" t="s">
        <v>57</v>
      </c>
      <c r="J14" s="2"/>
      <c r="K14" s="2"/>
      <c r="L14" s="2"/>
      <c r="M14" s="2"/>
      <c r="N14" s="2"/>
      <c r="O14" s="2"/>
      <c r="P14" s="2"/>
      <c r="Q14" s="2"/>
      <c r="R14" s="2"/>
      <c r="S14" s="2" t="s">
        <v>69</v>
      </c>
      <c r="T14" s="2"/>
      <c r="V14" s="2" t="s">
        <v>73</v>
      </c>
    </row>
    <row r="15" spans="1:22" x14ac:dyDescent="0.2">
      <c r="A15" s="3" t="s">
        <v>181</v>
      </c>
      <c r="C15" s="3" t="s">
        <v>204</v>
      </c>
      <c r="G15" s="6" t="s">
        <v>192</v>
      </c>
      <c r="I15" s="43">
        <v>1240653451807.9199</v>
      </c>
      <c r="J15" s="43">
        <v>34879225348.23716</v>
      </c>
      <c r="K15" s="7">
        <v>0</v>
      </c>
      <c r="L15" s="7">
        <v>0</v>
      </c>
      <c r="M15" s="2"/>
      <c r="N15" s="2"/>
      <c r="O15" s="2"/>
      <c r="P15" s="2"/>
      <c r="Q15" s="2"/>
      <c r="R15" s="2"/>
      <c r="S15" s="10">
        <v>0</v>
      </c>
      <c r="T15" s="10">
        <v>0</v>
      </c>
      <c r="V15" s="45">
        <f>SUM(I15:L15,S15:T15)</f>
        <v>1275532677156.157</v>
      </c>
    </row>
    <row r="16" spans="1:22" x14ac:dyDescent="0.2">
      <c r="A16" s="3" t="s">
        <v>181</v>
      </c>
      <c r="C16" s="3" t="s">
        <v>185</v>
      </c>
      <c r="G16" s="6" t="s">
        <v>192</v>
      </c>
      <c r="I16" s="43">
        <v>70776495966.181396</v>
      </c>
      <c r="J16" s="43">
        <v>2347885726033.1201</v>
      </c>
      <c r="K16" s="7">
        <v>0</v>
      </c>
      <c r="L16" s="7">
        <v>0</v>
      </c>
      <c r="M16" s="2"/>
      <c r="N16" s="2"/>
      <c r="O16" s="2"/>
      <c r="P16" s="2"/>
      <c r="Q16" s="2"/>
      <c r="R16" s="2"/>
      <c r="S16" s="10">
        <v>0</v>
      </c>
      <c r="T16" s="10">
        <v>0</v>
      </c>
      <c r="V16" s="45">
        <f>SUM(I16:L16,S16:T16)</f>
        <v>2418662221999.3018</v>
      </c>
    </row>
    <row r="17" spans="1:22" x14ac:dyDescent="0.2">
      <c r="A17" s="3" t="s">
        <v>182</v>
      </c>
      <c r="C17" s="3" t="s">
        <v>204</v>
      </c>
      <c r="G17" s="6" t="s">
        <v>192</v>
      </c>
      <c r="I17" s="7">
        <v>0</v>
      </c>
      <c r="J17" s="7">
        <v>0</v>
      </c>
      <c r="K17" s="43">
        <v>62436978365114.156</v>
      </c>
      <c r="L17" s="43">
        <v>650694205886.13269</v>
      </c>
      <c r="M17" s="2"/>
      <c r="N17" s="2"/>
      <c r="O17" s="2"/>
      <c r="P17" s="2"/>
      <c r="Q17" s="2"/>
      <c r="R17" s="2"/>
      <c r="S17" s="10">
        <v>0</v>
      </c>
      <c r="T17" s="10">
        <v>0</v>
      </c>
      <c r="V17" s="45">
        <f>SUM(I17:L17,S17:T17)</f>
        <v>63087672571000.289</v>
      </c>
    </row>
    <row r="18" spans="1:22" x14ac:dyDescent="0.2">
      <c r="A18" s="3" t="s">
        <v>182</v>
      </c>
      <c r="C18" s="3" t="s">
        <v>185</v>
      </c>
      <c r="G18" s="6" t="s">
        <v>192</v>
      </c>
      <c r="I18" s="7">
        <v>0</v>
      </c>
      <c r="J18" s="7">
        <v>0</v>
      </c>
      <c r="K18" s="43">
        <v>590793849252.81348</v>
      </c>
      <c r="L18" s="43">
        <v>103904369979582.8</v>
      </c>
      <c r="M18" s="2"/>
      <c r="N18" s="2"/>
      <c r="O18" s="2"/>
      <c r="P18" s="2"/>
      <c r="Q18" s="2"/>
      <c r="R18" s="2"/>
      <c r="S18" s="10">
        <v>0</v>
      </c>
      <c r="T18" s="10">
        <v>0</v>
      </c>
      <c r="V18" s="45">
        <f>SUM(I18:L18,S18:T18)</f>
        <v>104495163828835.61</v>
      </c>
    </row>
    <row r="19" spans="1:22" x14ac:dyDescent="0.2">
      <c r="G19" s="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2" x14ac:dyDescent="0.2">
      <c r="G20" s="6"/>
      <c r="I20" s="2" t="s">
        <v>79</v>
      </c>
      <c r="J20" s="2"/>
      <c r="K20" s="2"/>
      <c r="L20" s="2"/>
      <c r="M20" s="2"/>
      <c r="N20" s="2" t="s">
        <v>78</v>
      </c>
      <c r="O20" s="2"/>
      <c r="P20" s="2"/>
      <c r="Q20" s="2"/>
      <c r="R20" s="2"/>
      <c r="S20" s="2" t="s">
        <v>42</v>
      </c>
      <c r="T20" s="2"/>
    </row>
    <row r="21" spans="1:22" x14ac:dyDescent="0.2">
      <c r="D21" s="3" t="s">
        <v>193</v>
      </c>
      <c r="G21" s="6" t="s">
        <v>192</v>
      </c>
      <c r="I21" s="46">
        <v>0</v>
      </c>
      <c r="J21" s="46">
        <v>0</v>
      </c>
      <c r="K21" s="46">
        <v>0</v>
      </c>
      <c r="L21" s="46">
        <v>0</v>
      </c>
      <c r="M21" s="2"/>
      <c r="N21" s="46">
        <v>29952775078.615791</v>
      </c>
      <c r="O21" s="46">
        <v>48277489851.702499</v>
      </c>
      <c r="P21" s="46">
        <v>2963469023900.3608</v>
      </c>
      <c r="Q21" s="46">
        <v>2702620563525.7168</v>
      </c>
      <c r="R21" s="2"/>
      <c r="S21" s="35">
        <v>0</v>
      </c>
      <c r="T21" s="35">
        <v>0</v>
      </c>
    </row>
    <row r="22" spans="1:22" x14ac:dyDescent="0.2">
      <c r="D22" s="3" t="s">
        <v>194</v>
      </c>
      <c r="G22" s="6" t="s">
        <v>192</v>
      </c>
      <c r="I22" s="46">
        <v>0</v>
      </c>
      <c r="J22" s="46">
        <v>0</v>
      </c>
      <c r="K22" s="46">
        <v>0</v>
      </c>
      <c r="L22" s="46">
        <v>0</v>
      </c>
      <c r="M22" s="2"/>
      <c r="N22" s="46">
        <v>234764493853.04639</v>
      </c>
      <c r="O22" s="46">
        <v>850054508368.00281</v>
      </c>
      <c r="P22" s="46">
        <v>9524123435439.9766</v>
      </c>
      <c r="Q22" s="46">
        <v>35702789183670.359</v>
      </c>
      <c r="R22" s="2"/>
      <c r="S22" s="35">
        <v>0</v>
      </c>
      <c r="T22" s="35">
        <v>0</v>
      </c>
    </row>
    <row r="23" spans="1:22" x14ac:dyDescent="0.2">
      <c r="D23" s="3" t="s">
        <v>195</v>
      </c>
      <c r="G23" s="6" t="s">
        <v>192</v>
      </c>
      <c r="I23" s="46">
        <v>0</v>
      </c>
      <c r="J23" s="46">
        <v>0</v>
      </c>
      <c r="K23" s="46">
        <v>0</v>
      </c>
      <c r="L23" s="46">
        <v>0</v>
      </c>
      <c r="M23" s="2"/>
      <c r="N23" s="46">
        <v>132733315426.56129</v>
      </c>
      <c r="O23" s="46">
        <v>529918086219.82501</v>
      </c>
      <c r="P23" s="46">
        <v>8504520572962.9043</v>
      </c>
      <c r="Q23" s="46">
        <v>23660829986089.73</v>
      </c>
      <c r="R23" s="2"/>
      <c r="S23" s="35">
        <v>0</v>
      </c>
      <c r="T23" s="35">
        <v>0</v>
      </c>
    </row>
    <row r="24" spans="1:22" x14ac:dyDescent="0.2">
      <c r="G24" s="6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2" x14ac:dyDescent="0.2">
      <c r="G25" s="6"/>
      <c r="I25" s="2" t="s">
        <v>87</v>
      </c>
      <c r="J25" s="2"/>
      <c r="K25" s="2"/>
      <c r="L25" s="2"/>
      <c r="M25" s="2"/>
      <c r="N25" s="2" t="s">
        <v>88</v>
      </c>
      <c r="O25" s="2"/>
      <c r="P25" s="2"/>
      <c r="Q25" s="2"/>
      <c r="R25" s="2"/>
      <c r="S25" s="2" t="s">
        <v>38</v>
      </c>
      <c r="T25" s="2"/>
    </row>
    <row r="26" spans="1:22" x14ac:dyDescent="0.2">
      <c r="E26" s="3" t="s">
        <v>196</v>
      </c>
      <c r="G26" s="6" t="s">
        <v>197</v>
      </c>
      <c r="I26" s="47">
        <v>0</v>
      </c>
      <c r="J26" s="47">
        <v>0</v>
      </c>
      <c r="K26" s="47">
        <v>0</v>
      </c>
      <c r="L26" s="47">
        <v>0</v>
      </c>
      <c r="M26" s="2"/>
      <c r="N26" s="47">
        <v>3752922.0174061349</v>
      </c>
      <c r="O26" s="47">
        <v>654771.32408630871</v>
      </c>
      <c r="P26" s="47">
        <v>19263.819242394675</v>
      </c>
      <c r="Q26" s="47">
        <v>3939.633176553426</v>
      </c>
      <c r="R26" s="2"/>
      <c r="S26" s="36">
        <v>0</v>
      </c>
      <c r="T26" s="36">
        <v>0</v>
      </c>
    </row>
    <row r="27" spans="1:22" x14ac:dyDescent="0.2">
      <c r="E27" s="3" t="s">
        <v>198</v>
      </c>
      <c r="G27" s="6" t="s">
        <v>199</v>
      </c>
      <c r="I27" s="47">
        <v>0</v>
      </c>
      <c r="J27" s="47">
        <v>0</v>
      </c>
      <c r="K27" s="47">
        <v>0</v>
      </c>
      <c r="L27" s="47">
        <v>0</v>
      </c>
      <c r="M27" s="2"/>
      <c r="N27" s="47">
        <v>22203361702361.617</v>
      </c>
      <c r="O27" s="47">
        <v>8884627250298.8613</v>
      </c>
      <c r="P27" s="47">
        <v>191085461658.14117</v>
      </c>
      <c r="Q27" s="47">
        <v>48395148629.925308</v>
      </c>
      <c r="R27" s="2"/>
      <c r="S27" s="36">
        <v>5296525995824.2637</v>
      </c>
      <c r="T27" s="36">
        <v>69021047159.929993</v>
      </c>
    </row>
    <row r="28" spans="1:22" x14ac:dyDescent="0.2"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2" x14ac:dyDescent="0.2">
      <c r="I29" s="2"/>
      <c r="J29" s="2"/>
      <c r="K29" s="2"/>
      <c r="L29" s="2"/>
      <c r="M29" s="2"/>
      <c r="N29" s="2" t="s">
        <v>56</v>
      </c>
      <c r="O29" s="2"/>
      <c r="P29" s="2"/>
      <c r="Q29" s="2"/>
      <c r="R29" s="2"/>
      <c r="S29" s="2"/>
      <c r="T29" s="2"/>
    </row>
    <row r="30" spans="1:22" x14ac:dyDescent="0.2">
      <c r="A30" s="3" t="s">
        <v>181</v>
      </c>
      <c r="B30" s="3" t="s">
        <v>203</v>
      </c>
      <c r="G30" s="6" t="s">
        <v>200</v>
      </c>
      <c r="I30" s="2"/>
      <c r="J30" s="2"/>
      <c r="K30" s="2"/>
      <c r="L30" s="2"/>
      <c r="M30" s="2"/>
      <c r="N30" s="34" cm="1">
        <f t="array" ref="N30:Q33">MMULT(N9:Q12,MINVERSE(_xlfn.MUNIT(4)*V15:V18))</f>
        <v>0.26145175742798843</v>
      </c>
      <c r="O30" s="34">
        <v>6.8540181628040348E-2</v>
      </c>
      <c r="P30" s="34">
        <v>2.3585667070338029E-3</v>
      </c>
      <c r="Q30" s="34">
        <v>6.5987091316307847E-4</v>
      </c>
      <c r="R30" s="2"/>
      <c r="S30" s="2"/>
      <c r="T30" s="2"/>
    </row>
    <row r="31" spans="1:22" x14ac:dyDescent="0.2">
      <c r="A31" s="3" t="s">
        <v>181</v>
      </c>
      <c r="B31" s="3" t="s">
        <v>185</v>
      </c>
      <c r="G31" s="6" t="s">
        <v>200</v>
      </c>
      <c r="I31" s="2"/>
      <c r="J31" s="2"/>
      <c r="K31" s="2"/>
      <c r="L31" s="2"/>
      <c r="M31" s="2"/>
      <c r="N31" s="34">
        <v>0.25572144481419423</v>
      </c>
      <c r="O31" s="34">
        <v>0.29991872072723169</v>
      </c>
      <c r="P31" s="34">
        <v>1.8652245549806521E-4</v>
      </c>
      <c r="Q31" s="34">
        <v>3.4341348465804881E-4</v>
      </c>
      <c r="R31" s="2"/>
      <c r="S31" s="2"/>
      <c r="T31" s="2"/>
    </row>
    <row r="32" spans="1:22" x14ac:dyDescent="0.2">
      <c r="A32" s="3" t="s">
        <v>182</v>
      </c>
      <c r="B32" s="3" t="s">
        <v>203</v>
      </c>
      <c r="G32" s="6" t="s">
        <v>200</v>
      </c>
      <c r="I32" s="2"/>
      <c r="J32" s="2"/>
      <c r="K32" s="2"/>
      <c r="L32" s="2"/>
      <c r="M32" s="2"/>
      <c r="N32" s="34">
        <v>0.1507309490521449</v>
      </c>
      <c r="O32" s="34">
        <v>1.6951462968016893E-2</v>
      </c>
      <c r="P32" s="34">
        <v>0.48165168104017636</v>
      </c>
      <c r="Q32" s="34">
        <v>0.11073378594827815</v>
      </c>
      <c r="R32" s="2"/>
      <c r="S32" s="2"/>
      <c r="T32" s="2"/>
    </row>
    <row r="33" spans="1:20" x14ac:dyDescent="0.2">
      <c r="A33" s="3" t="s">
        <v>182</v>
      </c>
      <c r="B33" s="3" t="s">
        <v>185</v>
      </c>
      <c r="G33" s="6" t="s">
        <v>200</v>
      </c>
      <c r="I33" s="2"/>
      <c r="J33" s="2"/>
      <c r="K33" s="2"/>
      <c r="L33" s="2"/>
      <c r="M33" s="2"/>
      <c r="N33" s="34">
        <v>2.0500080540389026E-2</v>
      </c>
      <c r="O33" s="34">
        <v>2.4077213616509729E-2</v>
      </c>
      <c r="P33" s="34">
        <v>0.18305814384133637</v>
      </c>
      <c r="Q33" s="34">
        <v>0.29430013310799241</v>
      </c>
      <c r="R33" s="2"/>
      <c r="S33" s="2"/>
      <c r="T33" s="2"/>
    </row>
    <row r="34" spans="1:20" x14ac:dyDescent="0.2">
      <c r="G34" s="6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x14ac:dyDescent="0.2">
      <c r="I35" s="2"/>
      <c r="J35" s="2"/>
      <c r="K35" s="2"/>
      <c r="L35" s="2"/>
      <c r="M35" s="2"/>
      <c r="N35" s="2" t="s">
        <v>152</v>
      </c>
      <c r="O35" s="2"/>
      <c r="P35" s="2"/>
      <c r="Q35" s="2"/>
      <c r="R35" s="2"/>
      <c r="S35" s="2"/>
      <c r="T35" s="2"/>
    </row>
    <row r="36" spans="1:20" x14ac:dyDescent="0.2">
      <c r="A36" s="3" t="s">
        <v>181</v>
      </c>
      <c r="B36" s="3" t="s">
        <v>203</v>
      </c>
      <c r="G36" s="6" t="s">
        <v>200</v>
      </c>
      <c r="I36" s="2"/>
      <c r="J36" s="2"/>
      <c r="K36" s="2"/>
      <c r="L36" s="2"/>
      <c r="M36" s="2"/>
      <c r="N36" s="34" cm="1">
        <f t="array" ref="N36:Q39">MMULT(MINVERSE(_xlfn.MUNIT(4)*V9:V12),N9:Q12)</f>
        <v>0.254295138328613</v>
      </c>
      <c r="O36" s="34">
        <v>0.12640823721734903</v>
      </c>
      <c r="P36" s="34">
        <v>0.11346125223723769</v>
      </c>
      <c r="Q36" s="34">
        <v>5.2578728485429042E-2</v>
      </c>
      <c r="R36" s="2"/>
      <c r="S36" s="2"/>
      <c r="T36" s="2"/>
    </row>
    <row r="37" spans="1:20" x14ac:dyDescent="0.2">
      <c r="A37" s="3" t="s">
        <v>181</v>
      </c>
      <c r="B37" s="3" t="s">
        <v>185</v>
      </c>
      <c r="G37" s="6" t="s">
        <v>200</v>
      </c>
      <c r="I37" s="2"/>
      <c r="J37" s="2"/>
      <c r="K37" s="2"/>
      <c r="L37" s="2"/>
      <c r="M37" s="2"/>
      <c r="N37" s="34">
        <v>0.13689183187820142</v>
      </c>
      <c r="O37" s="34">
        <v>0.30443711164902776</v>
      </c>
      <c r="P37" s="34">
        <v>4.9384928183910824E-3</v>
      </c>
      <c r="Q37" s="34">
        <v>1.5060255239080724E-2</v>
      </c>
      <c r="R37" s="2"/>
      <c r="S37" s="2"/>
      <c r="T37" s="2"/>
    </row>
    <row r="38" spans="1:20" x14ac:dyDescent="0.2">
      <c r="A38" s="3" t="s">
        <v>182</v>
      </c>
      <c r="B38" s="3" t="s">
        <v>203</v>
      </c>
      <c r="G38" s="6" t="s">
        <v>200</v>
      </c>
      <c r="I38" s="2"/>
      <c r="J38" s="2"/>
      <c r="K38" s="2"/>
      <c r="L38" s="2"/>
      <c r="M38" s="2"/>
      <c r="N38" s="34">
        <v>3.0504370408175464E-3</v>
      </c>
      <c r="O38" s="34">
        <v>6.5050471633977286E-4</v>
      </c>
      <c r="P38" s="34">
        <v>0.48210943330683786</v>
      </c>
      <c r="Q38" s="34">
        <v>0.18358803899944076</v>
      </c>
      <c r="R38" s="2"/>
      <c r="S38" s="2"/>
      <c r="T38" s="2"/>
    </row>
    <row r="39" spans="1:20" x14ac:dyDescent="0.2">
      <c r="A39" s="3" t="s">
        <v>182</v>
      </c>
      <c r="B39" s="3" t="s">
        <v>185</v>
      </c>
      <c r="G39" s="6" t="s">
        <v>200</v>
      </c>
      <c r="I39" s="2"/>
      <c r="J39" s="2"/>
      <c r="K39" s="2"/>
      <c r="L39" s="2"/>
      <c r="M39" s="2"/>
      <c r="N39" s="34">
        <v>2.5009331512019812E-4</v>
      </c>
      <c r="O39" s="34">
        <v>5.569758618723449E-4</v>
      </c>
      <c r="P39" s="34">
        <v>0.11045579026319557</v>
      </c>
      <c r="Q39" s="34">
        <v>0.29413152643441315</v>
      </c>
      <c r="R39" s="2"/>
      <c r="S39" s="2"/>
      <c r="T39" s="2"/>
    </row>
    <row r="40" spans="1:20" x14ac:dyDescent="0.2">
      <c r="G40" s="6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x14ac:dyDescent="0.2">
      <c r="G41" s="6"/>
      <c r="I41" s="2" t="s">
        <v>58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x14ac:dyDescent="0.2">
      <c r="A42" s="3" t="s">
        <v>181</v>
      </c>
      <c r="C42" s="3" t="s">
        <v>204</v>
      </c>
      <c r="G42" s="6" t="s">
        <v>200</v>
      </c>
      <c r="I42" s="34" cm="1">
        <f t="array" ref="I42:L45">MMULT(I15:L18,MINVERSE(_xlfn.MUNIT(4)*V9:V12))</f>
        <v>0.94603105065623616</v>
      </c>
      <c r="J42" s="34">
        <v>1.4638130936969201E-2</v>
      </c>
      <c r="K42" s="34">
        <v>0</v>
      </c>
      <c r="L42" s="34">
        <v>0</v>
      </c>
      <c r="M42" s="2"/>
      <c r="N42" s="2"/>
      <c r="O42" s="2"/>
      <c r="P42" s="2"/>
      <c r="Q42" s="2"/>
      <c r="R42" s="2"/>
      <c r="S42" s="2"/>
      <c r="T42" s="2"/>
    </row>
    <row r="43" spans="1:20" x14ac:dyDescent="0.2">
      <c r="A43" s="3" t="s">
        <v>181</v>
      </c>
      <c r="C43" s="3" t="s">
        <v>185</v>
      </c>
      <c r="G43" s="6" t="s">
        <v>200</v>
      </c>
      <c r="I43" s="34">
        <v>5.3968948978525721E-2</v>
      </c>
      <c r="J43" s="34">
        <v>0.98536186912335899</v>
      </c>
      <c r="K43" s="34">
        <v>0</v>
      </c>
      <c r="L43" s="34">
        <v>0</v>
      </c>
      <c r="M43" s="2"/>
      <c r="N43" s="2"/>
      <c r="O43" s="2"/>
      <c r="P43" s="2"/>
      <c r="Q43" s="2"/>
      <c r="R43" s="2"/>
      <c r="S43" s="2"/>
      <c r="T43" s="2"/>
    </row>
    <row r="44" spans="1:20" x14ac:dyDescent="0.2">
      <c r="A44" s="3" t="s">
        <v>182</v>
      </c>
      <c r="C44" s="3" t="s">
        <v>204</v>
      </c>
      <c r="G44" s="6" t="s">
        <v>200</v>
      </c>
      <c r="I44" s="34">
        <v>0</v>
      </c>
      <c r="J44" s="34">
        <v>0</v>
      </c>
      <c r="K44" s="34">
        <v>0.99062645192196797</v>
      </c>
      <c r="L44" s="34">
        <v>6.2234594850469017E-3</v>
      </c>
      <c r="M44" s="2"/>
      <c r="N44" s="2"/>
      <c r="O44" s="2"/>
      <c r="P44" s="2"/>
      <c r="Q44" s="2"/>
      <c r="R44" s="2"/>
      <c r="S44" s="2"/>
      <c r="T44" s="2"/>
    </row>
    <row r="45" spans="1:20" x14ac:dyDescent="0.2">
      <c r="A45" s="3" t="s">
        <v>182</v>
      </c>
      <c r="C45" s="3" t="s">
        <v>185</v>
      </c>
      <c r="G45" s="6" t="s">
        <v>200</v>
      </c>
      <c r="I45" s="34">
        <v>0</v>
      </c>
      <c r="J45" s="34">
        <v>0</v>
      </c>
      <c r="K45" s="34">
        <v>9.3735480163729505E-3</v>
      </c>
      <c r="L45" s="34">
        <v>0.99377654055892384</v>
      </c>
      <c r="M45" s="2"/>
      <c r="N45" s="2"/>
      <c r="O45" s="2"/>
      <c r="P45" s="2"/>
      <c r="Q45" s="2"/>
      <c r="R45" s="2"/>
      <c r="S45" s="2"/>
      <c r="T45" s="2"/>
    </row>
    <row r="46" spans="1:20" x14ac:dyDescent="0.2">
      <c r="G46" s="6"/>
      <c r="I46" s="2"/>
      <c r="J46" s="2"/>
      <c r="K46" s="2"/>
      <c r="L46" s="2"/>
      <c r="M46" s="2"/>
      <c r="N46" s="2"/>
      <c r="O46" s="2"/>
      <c r="P46" s="2"/>
      <c r="Q46" s="2"/>
      <c r="R46" s="2"/>
      <c r="T46" s="2"/>
    </row>
    <row r="47" spans="1:20" x14ac:dyDescent="0.2">
      <c r="G47" s="6"/>
      <c r="I47" s="2" t="s">
        <v>153</v>
      </c>
      <c r="J47" s="2"/>
      <c r="K47" s="2"/>
      <c r="L47" s="2"/>
      <c r="M47" s="2"/>
      <c r="N47" s="2"/>
      <c r="O47" s="2"/>
      <c r="P47" s="2"/>
      <c r="Q47" s="2"/>
      <c r="R47" s="2"/>
      <c r="T47" s="2"/>
    </row>
    <row r="48" spans="1:20" x14ac:dyDescent="0.2">
      <c r="A48" s="3" t="s">
        <v>181</v>
      </c>
      <c r="C48" s="3" t="s">
        <v>204</v>
      </c>
      <c r="G48" s="6" t="s">
        <v>200</v>
      </c>
      <c r="I48" s="34" cm="1">
        <f t="array" ref="I48:L51">MMULT(MINVERSE(_xlfn.MUNIT(4)*V15:V18),I15:L18)</f>
        <v>0.97265516911256134</v>
      </c>
      <c r="J48" s="34">
        <v>2.7344830887438783E-2</v>
      </c>
      <c r="K48" s="34">
        <v>0</v>
      </c>
      <c r="L48" s="34">
        <v>0</v>
      </c>
      <c r="M48" s="2"/>
      <c r="N48" s="2"/>
      <c r="O48" s="2"/>
      <c r="P48" s="2"/>
      <c r="Q48" s="2"/>
      <c r="R48" s="2"/>
      <c r="T48" s="2"/>
    </row>
    <row r="49" spans="1:20" x14ac:dyDescent="0.2">
      <c r="A49" s="3" t="s">
        <v>181</v>
      </c>
      <c r="C49" s="3" t="s">
        <v>185</v>
      </c>
      <c r="G49" s="6" t="s">
        <v>200</v>
      </c>
      <c r="I49" s="34">
        <v>2.9262662360383874E-2</v>
      </c>
      <c r="J49" s="34">
        <v>0.970737337639616</v>
      </c>
      <c r="K49" s="34">
        <v>0</v>
      </c>
      <c r="L49" s="34">
        <v>0</v>
      </c>
      <c r="M49" s="2"/>
      <c r="N49" s="2"/>
      <c r="O49" s="2"/>
      <c r="P49" s="2"/>
      <c r="Q49" s="2"/>
      <c r="R49" s="2"/>
      <c r="T49" s="2"/>
    </row>
    <row r="50" spans="1:20" x14ac:dyDescent="0.2">
      <c r="A50" s="3" t="s">
        <v>182</v>
      </c>
      <c r="C50" s="3" t="s">
        <v>204</v>
      </c>
      <c r="G50" s="6" t="s">
        <v>200</v>
      </c>
      <c r="I50" s="34">
        <v>0</v>
      </c>
      <c r="J50" s="34">
        <v>0</v>
      </c>
      <c r="K50" s="34">
        <v>0.98968587396921603</v>
      </c>
      <c r="L50" s="34">
        <v>1.0314126030784014E-2</v>
      </c>
      <c r="M50" s="2"/>
      <c r="N50" s="2"/>
      <c r="O50" s="2"/>
      <c r="P50" s="2"/>
      <c r="Q50" s="2"/>
      <c r="R50" s="2"/>
      <c r="T50" s="2"/>
    </row>
    <row r="51" spans="1:20" x14ac:dyDescent="0.2">
      <c r="A51" s="3" t="s">
        <v>182</v>
      </c>
      <c r="C51" s="3" t="s">
        <v>185</v>
      </c>
      <c r="G51" s="6" t="s">
        <v>200</v>
      </c>
      <c r="I51" s="34">
        <v>0</v>
      </c>
      <c r="J51" s="34">
        <v>0</v>
      </c>
      <c r="K51" s="34">
        <v>5.6537913105772176E-3</v>
      </c>
      <c r="L51" s="34">
        <v>0.99434620868942281</v>
      </c>
      <c r="M51" s="2"/>
      <c r="N51" s="2"/>
      <c r="O51" s="2"/>
      <c r="P51" s="2"/>
      <c r="Q51" s="2"/>
      <c r="R51" s="2"/>
      <c r="T51" s="2"/>
    </row>
    <row r="52" spans="1:20" x14ac:dyDescent="0.2">
      <c r="G52" s="6"/>
      <c r="I52" s="2"/>
      <c r="J52" s="2"/>
      <c r="K52" s="2"/>
      <c r="L52" s="2"/>
      <c r="M52" s="2"/>
      <c r="N52" s="2"/>
      <c r="O52" s="2"/>
      <c r="P52" s="2"/>
      <c r="Q52" s="2"/>
      <c r="R52" s="2"/>
      <c r="T52" s="2"/>
    </row>
    <row r="53" spans="1:20" x14ac:dyDescent="0.2">
      <c r="G53" s="6"/>
      <c r="I53" s="2" t="s">
        <v>83</v>
      </c>
      <c r="J53" s="2"/>
      <c r="K53" s="2"/>
      <c r="L53" s="2"/>
      <c r="M53" s="2"/>
      <c r="N53" s="2" t="s">
        <v>84</v>
      </c>
      <c r="O53" s="2"/>
      <c r="P53" s="2"/>
      <c r="Q53" s="2"/>
      <c r="R53" s="2"/>
      <c r="S53" s="2"/>
      <c r="T53" s="2"/>
    </row>
    <row r="54" spans="1:20" x14ac:dyDescent="0.2">
      <c r="D54" s="3" t="s">
        <v>193</v>
      </c>
      <c r="G54" s="6" t="s">
        <v>200</v>
      </c>
      <c r="I54" s="35" cm="1">
        <f t="array" ref="I54:L56">MMULT(I21:L23,MINVERSE(_xlfn.MUNIT(4)*V9:V12))</f>
        <v>0</v>
      </c>
      <c r="J54" s="35">
        <v>0</v>
      </c>
      <c r="K54" s="35">
        <v>0</v>
      </c>
      <c r="L54" s="35">
        <v>0</v>
      </c>
      <c r="M54" s="2"/>
      <c r="N54" s="35" cm="1">
        <f t="array" ref="N54:Q56">MMULT(N21:Q23,MINVERSE(_xlfn.MUNIT(4)*V15:V18))</f>
        <v>2.3482561924949279E-2</v>
      </c>
      <c r="O54" s="35">
        <v>1.9960410102984789E-2</v>
      </c>
      <c r="P54" s="35">
        <v>4.6973820766096672E-2</v>
      </c>
      <c r="Q54" s="35">
        <v>2.5863594682263416E-2</v>
      </c>
      <c r="R54" s="2"/>
      <c r="S54" s="2"/>
      <c r="T54" s="2"/>
    </row>
    <row r="55" spans="1:20" x14ac:dyDescent="0.2">
      <c r="D55" s="3" t="s">
        <v>194</v>
      </c>
      <c r="G55" s="6" t="s">
        <v>200</v>
      </c>
      <c r="I55" s="35">
        <v>0</v>
      </c>
      <c r="J55" s="35">
        <v>0</v>
      </c>
      <c r="K55" s="35">
        <v>0</v>
      </c>
      <c r="L55" s="35">
        <v>0</v>
      </c>
      <c r="M55" s="2"/>
      <c r="N55" s="35">
        <v>0.1840521203866464</v>
      </c>
      <c r="O55" s="35">
        <v>0.35145647897263438</v>
      </c>
      <c r="P55" s="35">
        <v>0.15096647327924981</v>
      </c>
      <c r="Q55" s="35">
        <v>0.34166929717581934</v>
      </c>
      <c r="R55" s="2"/>
      <c r="S55" s="2"/>
      <c r="T55" s="2"/>
    </row>
    <row r="56" spans="1:20" x14ac:dyDescent="0.2">
      <c r="D56" s="3" t="s">
        <v>195</v>
      </c>
      <c r="G56" s="6" t="s">
        <v>200</v>
      </c>
      <c r="I56" s="35">
        <v>0</v>
      </c>
      <c r="J56" s="35">
        <v>0</v>
      </c>
      <c r="K56" s="35">
        <v>0</v>
      </c>
      <c r="L56" s="35">
        <v>0</v>
      </c>
      <c r="M56" s="2"/>
      <c r="N56" s="35">
        <v>0.10406108585355468</v>
      </c>
      <c r="O56" s="35">
        <v>0.21909553198453105</v>
      </c>
      <c r="P56" s="35">
        <v>0.13480479190909642</v>
      </c>
      <c r="Q56" s="35">
        <v>0.22642990468770849</v>
      </c>
      <c r="R56" s="2"/>
      <c r="S56" s="2"/>
      <c r="T56" s="2"/>
    </row>
    <row r="57" spans="1:20" x14ac:dyDescent="0.2">
      <c r="G57" s="6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x14ac:dyDescent="0.2">
      <c r="G58" s="6"/>
      <c r="I58" s="2" t="s">
        <v>89</v>
      </c>
      <c r="J58" s="2"/>
      <c r="K58" s="2"/>
      <c r="L58" s="2"/>
      <c r="M58" s="2"/>
      <c r="N58" s="2" t="s">
        <v>90</v>
      </c>
      <c r="O58" s="2"/>
      <c r="P58" s="2"/>
      <c r="Q58" s="2"/>
      <c r="R58" s="2"/>
      <c r="S58" s="2"/>
      <c r="T58" s="2"/>
    </row>
    <row r="59" spans="1:20" x14ac:dyDescent="0.2">
      <c r="E59" s="3" t="s">
        <v>196</v>
      </c>
      <c r="G59" s="6" t="s">
        <v>201</v>
      </c>
      <c r="I59" s="36" cm="1">
        <f t="array" ref="I59:L60">MMULT(I26:L27,MINVERSE(_xlfn.MUNIT(4)*V9:V12))</f>
        <v>0</v>
      </c>
      <c r="J59" s="36">
        <v>0</v>
      </c>
      <c r="K59" s="36">
        <v>0</v>
      </c>
      <c r="L59" s="36">
        <v>0</v>
      </c>
      <c r="M59" s="2"/>
      <c r="N59" s="36" cm="1">
        <f t="array" ref="N59:Q60">MMULT(N26:Q27,MINVERSE(_xlfn.MUNIT(4)*V15:V18))</f>
        <v>2.9422390226594595E-6</v>
      </c>
      <c r="O59" s="36">
        <v>2.7071631504835145E-7</v>
      </c>
      <c r="P59" s="36">
        <v>3.0534997500050011E-10</v>
      </c>
      <c r="Q59" s="36">
        <v>3.7701583807329065E-11</v>
      </c>
      <c r="R59" s="2"/>
      <c r="S59" s="2"/>
      <c r="T59" s="2"/>
    </row>
    <row r="60" spans="1:20" x14ac:dyDescent="0.2">
      <c r="E60" s="3" t="s">
        <v>198</v>
      </c>
      <c r="G60" s="6" t="s">
        <v>202</v>
      </c>
      <c r="I60" s="36">
        <v>0</v>
      </c>
      <c r="J60" s="36">
        <v>0</v>
      </c>
      <c r="K60" s="36">
        <v>0</v>
      </c>
      <c r="L60" s="36">
        <v>0</v>
      </c>
      <c r="M60" s="2"/>
      <c r="N60" s="36">
        <v>17.407128880355117</v>
      </c>
      <c r="O60" s="36">
        <v>3.6733642132776594</v>
      </c>
      <c r="P60" s="36">
        <v>3.0288874810382219E-3</v>
      </c>
      <c r="Q60" s="36">
        <v>4.6313290353989177E-4</v>
      </c>
      <c r="R60" s="2"/>
      <c r="S60" s="2"/>
      <c r="T60" s="2"/>
    </row>
    <row r="61" spans="1:20" x14ac:dyDescent="0.2"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x14ac:dyDescent="0.2">
      <c r="I62" s="2" t="s">
        <v>111</v>
      </c>
      <c r="J62" s="2"/>
      <c r="K62" s="2"/>
      <c r="L62" s="2"/>
      <c r="M62" s="2"/>
      <c r="N62" s="2" t="s">
        <v>112</v>
      </c>
      <c r="O62" s="2"/>
      <c r="P62" s="2"/>
      <c r="Q62" s="2"/>
      <c r="R62" s="2"/>
      <c r="S62" s="2"/>
      <c r="T62" s="2"/>
    </row>
    <row r="63" spans="1:20" x14ac:dyDescent="0.2">
      <c r="A63" s="3" t="s">
        <v>181</v>
      </c>
      <c r="B63" s="3" t="s">
        <v>203</v>
      </c>
      <c r="G63" s="6" t="s">
        <v>200</v>
      </c>
      <c r="I63" s="37" cm="1">
        <f t="array" ref="I63:L66">MINVERSE(_xlfn.MUNIT(4)-MMULT(N30:Q33,I42:L45))</f>
        <v>1.3853461632710535</v>
      </c>
      <c r="J63" s="37">
        <v>0.14136739281479088</v>
      </c>
      <c r="K63" s="37">
        <v>7.1626473517618118E-3</v>
      </c>
      <c r="L63" s="37">
        <v>2.5295946739792271E-3</v>
      </c>
      <c r="M63" s="2"/>
      <c r="N63" s="37" cm="1">
        <f t="array" ref="N63:Q66">MMULT(_xlfn.ANCHORARRAY(I63),_xlfn.ANCHORARRAY(N30))</f>
        <v>0.39948335250115996</v>
      </c>
      <c r="O63" s="37">
        <v>0.1375329281965279</v>
      </c>
      <c r="P63" s="37">
        <v>7.2067635750069081E-3</v>
      </c>
      <c r="Q63" s="37">
        <v>2.5003042147225367E-3</v>
      </c>
      <c r="R63" s="2"/>
      <c r="S63" s="2"/>
      <c r="T63" s="2"/>
    </row>
    <row r="64" spans="1:20" x14ac:dyDescent="0.2">
      <c r="A64" s="3" t="s">
        <v>181</v>
      </c>
      <c r="B64" s="3" t="s">
        <v>185</v>
      </c>
      <c r="G64" s="6" t="s">
        <v>200</v>
      </c>
      <c r="I64" s="37">
        <v>0.51048045676514109</v>
      </c>
      <c r="J64" s="37">
        <v>1.4792284574394299</v>
      </c>
      <c r="K64" s="37">
        <v>3.4429239582595564E-3</v>
      </c>
      <c r="L64" s="37">
        <v>1.7525479789670517E-3</v>
      </c>
      <c r="M64" s="2"/>
      <c r="N64" s="37">
        <v>0.51229133347103384</v>
      </c>
      <c r="O64" s="37">
        <v>0.47873728891284079</v>
      </c>
      <c r="P64" s="37">
        <v>3.4590198262536955E-3</v>
      </c>
      <c r="Q64" s="37">
        <v>1.7418613124504027E-3</v>
      </c>
      <c r="R64" s="2"/>
      <c r="S64" s="2"/>
      <c r="T64" s="2"/>
    </row>
    <row r="65" spans="1:20" x14ac:dyDescent="0.2">
      <c r="A65" s="3" t="s">
        <v>182</v>
      </c>
      <c r="B65" s="3" t="s">
        <v>203</v>
      </c>
      <c r="G65" s="6" t="s">
        <v>200</v>
      </c>
      <c r="I65" s="37">
        <v>0.43670060841534108</v>
      </c>
      <c r="J65" s="37">
        <v>0.11051751909703027</v>
      </c>
      <c r="K65" s="37">
        <v>2.0333129926010698</v>
      </c>
      <c r="L65" s="37">
        <v>0.32585405911431758</v>
      </c>
      <c r="M65" s="2"/>
      <c r="N65" s="37">
        <v>0.45560107275190798</v>
      </c>
      <c r="O65" s="37">
        <v>0.10539109964895876</v>
      </c>
      <c r="P65" s="37">
        <v>1.0400494617067564</v>
      </c>
      <c r="Q65" s="37">
        <v>0.32138145789526579</v>
      </c>
      <c r="R65" s="2"/>
      <c r="S65" s="2"/>
      <c r="T65" s="2"/>
    </row>
    <row r="66" spans="1:20" x14ac:dyDescent="0.2">
      <c r="A66" s="3" t="s">
        <v>182</v>
      </c>
      <c r="B66" s="3" t="s">
        <v>185</v>
      </c>
      <c r="G66" s="6" t="s">
        <v>200</v>
      </c>
      <c r="I66" s="37">
        <v>0.17175775744316804</v>
      </c>
      <c r="J66" s="37">
        <v>8.3253965557714721E-2</v>
      </c>
      <c r="K66" s="37">
        <v>0.53025167697026254</v>
      </c>
      <c r="L66" s="37">
        <v>1.500702445953588</v>
      </c>
      <c r="M66" s="2"/>
      <c r="N66" s="37">
        <v>0.17688605140976282</v>
      </c>
      <c r="O66" s="37">
        <v>8.1863005768651881E-2</v>
      </c>
      <c r="P66" s="37">
        <v>0.53053304666398282</v>
      </c>
      <c r="Q66" s="37">
        <v>0.50051563377864194</v>
      </c>
      <c r="R66" s="2"/>
      <c r="S66" s="2"/>
      <c r="T66" s="2"/>
    </row>
    <row r="67" spans="1:20" x14ac:dyDescent="0.2">
      <c r="G67" s="6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x14ac:dyDescent="0.2">
      <c r="G68" s="6"/>
      <c r="I68" s="2" t="s">
        <v>113</v>
      </c>
      <c r="J68" s="2"/>
      <c r="K68" s="2"/>
      <c r="L68" s="2"/>
      <c r="M68" s="2"/>
      <c r="N68" s="2" t="s">
        <v>114</v>
      </c>
      <c r="O68" s="2"/>
      <c r="P68" s="2"/>
      <c r="Q68" s="2"/>
      <c r="R68" s="2"/>
      <c r="S68" s="2"/>
      <c r="T68" s="2"/>
    </row>
    <row r="69" spans="1:20" x14ac:dyDescent="0.2">
      <c r="A69" s="3" t="s">
        <v>181</v>
      </c>
      <c r="C69" s="3" t="s">
        <v>204</v>
      </c>
      <c r="G69" s="6" t="s">
        <v>200</v>
      </c>
      <c r="I69" s="37" cm="1">
        <f t="array" ref="I69:L72">MMULT(_xlfn.ANCHORARRAY(N69),_xlfn.ANCHORARRAY(I42))</f>
        <v>1.3180529661287927</v>
      </c>
      <c r="J69" s="37">
        <v>0.15539108299879889</v>
      </c>
      <c r="K69" s="37">
        <v>6.8264847713743661E-3</v>
      </c>
      <c r="L69" s="37">
        <v>2.4187291339484271E-3</v>
      </c>
      <c r="M69" s="2"/>
      <c r="N69" s="37" cm="1">
        <f t="array" ref="N69:Q72">MINVERSE(_xlfn.MUNIT(4)-MMULT(_xlfn.ANCHORARRAY(I42),_xlfn.ANCHORARRAY(N30)))</f>
        <v>1.3854226433035717</v>
      </c>
      <c r="O69" s="37">
        <v>0.1371182396811059</v>
      </c>
      <c r="P69" s="37">
        <v>6.8684557018251517E-3</v>
      </c>
      <c r="Q69" s="37">
        <v>2.3908630171798669E-3</v>
      </c>
      <c r="R69" s="2"/>
      <c r="S69" s="2"/>
      <c r="T69" s="2"/>
    </row>
    <row r="70" spans="1:20" x14ac:dyDescent="0.2">
      <c r="A70" s="3" t="s">
        <v>181</v>
      </c>
      <c r="C70" s="3" t="s">
        <v>185</v>
      </c>
      <c r="G70" s="6" t="s">
        <v>200</v>
      </c>
      <c r="I70" s="37">
        <v>0.57777365343221754</v>
      </c>
      <c r="J70" s="37">
        <v>1.4652047672930288</v>
      </c>
      <c r="K70" s="37">
        <v>3.779086536238636E-3</v>
      </c>
      <c r="L70" s="37">
        <v>1.8634135181796747E-3</v>
      </c>
      <c r="M70" s="2"/>
      <c r="N70" s="37">
        <v>0.52635204255362145</v>
      </c>
      <c r="O70" s="37">
        <v>1.4791519774069124</v>
      </c>
      <c r="P70" s="37">
        <v>3.7973276970119435E-3</v>
      </c>
      <c r="Q70" s="37">
        <v>1.8513025091849496E-3</v>
      </c>
      <c r="R70" s="2"/>
      <c r="S70" s="2"/>
      <c r="T70" s="2"/>
    </row>
    <row r="71" spans="1:20" x14ac:dyDescent="0.2">
      <c r="A71" s="3" t="s">
        <v>182</v>
      </c>
      <c r="C71" s="3" t="s">
        <v>204</v>
      </c>
      <c r="G71" s="6" t="s">
        <v>200</v>
      </c>
      <c r="I71" s="37">
        <v>0.43367610171134424</v>
      </c>
      <c r="J71" s="37">
        <v>0.10999970549992739</v>
      </c>
      <c r="K71" s="37">
        <v>2.0175536353357391</v>
      </c>
      <c r="L71" s="37">
        <v>0.33213921129629054</v>
      </c>
      <c r="M71" s="2"/>
      <c r="N71" s="37">
        <v>0.45243131736648368</v>
      </c>
      <c r="O71" s="37">
        <v>0.104912682209128</v>
      </c>
      <c r="P71" s="37">
        <v>2.0336022589953084</v>
      </c>
      <c r="Q71" s="37">
        <v>0.32148391211675048</v>
      </c>
      <c r="R71" s="2"/>
      <c r="S71" s="2"/>
      <c r="T71" s="2"/>
    </row>
    <row r="72" spans="1:20" x14ac:dyDescent="0.2">
      <c r="A72" s="3" t="s">
        <v>182</v>
      </c>
      <c r="C72" s="3" t="s">
        <v>185</v>
      </c>
      <c r="G72" s="6" t="s">
        <v>200</v>
      </c>
      <c r="I72" s="37">
        <v>0.1747822641277908</v>
      </c>
      <c r="J72" s="37">
        <v>8.377177915166395E-2</v>
      </c>
      <c r="K72" s="37">
        <v>0.54601103413353658</v>
      </c>
      <c r="L72" s="37">
        <v>1.4944172938175095</v>
      </c>
      <c r="M72" s="2"/>
      <c r="N72" s="37">
        <v>0.1800558067748731</v>
      </c>
      <c r="O72" s="37">
        <v>8.2341423205583963E-2</v>
      </c>
      <c r="P72" s="37">
        <v>0.53698024933462996</v>
      </c>
      <c r="Q72" s="37">
        <v>1.5004131795593489</v>
      </c>
      <c r="R72" s="2"/>
      <c r="S72" s="2"/>
      <c r="T72" s="2"/>
    </row>
    <row r="73" spans="1:20" x14ac:dyDescent="0.2"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x14ac:dyDescent="0.2">
      <c r="I74" s="2" t="s">
        <v>156</v>
      </c>
      <c r="J74" s="2"/>
      <c r="K74" s="2"/>
      <c r="L74" s="2"/>
      <c r="M74" s="2"/>
      <c r="N74" s="2" t="s">
        <v>157</v>
      </c>
      <c r="O74" s="2"/>
      <c r="P74" s="2"/>
      <c r="Q74" s="2"/>
      <c r="R74" s="2"/>
      <c r="S74" s="2"/>
      <c r="T74" s="2"/>
    </row>
    <row r="75" spans="1:20" x14ac:dyDescent="0.2">
      <c r="A75" s="3" t="s">
        <v>181</v>
      </c>
      <c r="B75" s="3" t="s">
        <v>203</v>
      </c>
      <c r="G75" s="6" t="s">
        <v>200</v>
      </c>
      <c r="I75" s="37" cm="1">
        <f t="array" ref="I75:L78">MINVERSE(_xlfn.MUNIT(4)-MMULT(N36:Q39,_xlfn.ANCHORARRAY(I48)))</f>
        <v>1.3853461632710535</v>
      </c>
      <c r="J75" s="37">
        <v>0.25685342118015847</v>
      </c>
      <c r="K75" s="37">
        <v>0.34423928351481869</v>
      </c>
      <c r="L75" s="37">
        <v>0.20167446522156746</v>
      </c>
      <c r="M75" s="2"/>
      <c r="N75" s="37" cm="1">
        <f t="array" ref="N75:Q78">MMULT(_xlfn.ANCHORARRAY(I75),_xlfn.ANCHORARRAY(N36))</f>
        <v>0.38854844726848142</v>
      </c>
      <c r="O75" s="37">
        <v>0.25365113718273058</v>
      </c>
      <c r="P75" s="37">
        <v>0.34668869757190057</v>
      </c>
      <c r="Q75" s="37">
        <v>0.19922505116448555</v>
      </c>
      <c r="R75" s="2"/>
      <c r="S75" s="2"/>
      <c r="T75" s="2"/>
    </row>
    <row r="76" spans="1:20" x14ac:dyDescent="0.2">
      <c r="A76" s="3" t="s">
        <v>181</v>
      </c>
      <c r="B76" s="3" t="s">
        <v>185</v>
      </c>
      <c r="G76" s="6" t="s">
        <v>200</v>
      </c>
      <c r="I76" s="37">
        <v>0.28095904241499059</v>
      </c>
      <c r="J76" s="37">
        <v>1.4792284574394299</v>
      </c>
      <c r="K76" s="37">
        <v>9.1070597162023953E-2</v>
      </c>
      <c r="L76" s="37">
        <v>7.6901318497984039E-2</v>
      </c>
      <c r="M76" s="2"/>
      <c r="N76" s="37">
        <v>0.27423784948943702</v>
      </c>
      <c r="O76" s="37">
        <v>0.4859496503649835</v>
      </c>
      <c r="P76" s="37">
        <v>9.1583313789279558E-2</v>
      </c>
      <c r="Q76" s="37">
        <v>7.6388601870728434E-2</v>
      </c>
      <c r="R76" s="2"/>
      <c r="S76" s="2"/>
      <c r="T76" s="2"/>
    </row>
    <row r="77" spans="1:20" x14ac:dyDescent="0.2">
      <c r="A77" s="3" t="s">
        <v>182</v>
      </c>
      <c r="B77" s="3" t="s">
        <v>203</v>
      </c>
      <c r="G77" s="6" t="s">
        <v>200</v>
      </c>
      <c r="I77" s="37">
        <v>9.0865064104290842E-3</v>
      </c>
      <c r="J77" s="37">
        <v>4.1781148489629287E-3</v>
      </c>
      <c r="K77" s="37">
        <v>2.0333129926010698</v>
      </c>
      <c r="L77" s="37">
        <v>0.54055047267604683</v>
      </c>
      <c r="M77" s="2"/>
      <c r="N77" s="37">
        <v>9.2202855279431631E-3</v>
      </c>
      <c r="O77" s="37">
        <v>4.044335731448849E-3</v>
      </c>
      <c r="P77" s="37">
        <v>1.0410379042208739</v>
      </c>
      <c r="Q77" s="37">
        <v>0.53282556105624268</v>
      </c>
      <c r="R77" s="2"/>
      <c r="S77" s="2"/>
      <c r="T77" s="2"/>
    </row>
    <row r="78" spans="1:20" x14ac:dyDescent="0.2">
      <c r="A78" s="3" t="s">
        <v>182</v>
      </c>
      <c r="B78" s="3" t="s">
        <v>185</v>
      </c>
      <c r="G78" s="6" t="s">
        <v>200</v>
      </c>
      <c r="I78" s="37">
        <v>2.1543506163039516E-3</v>
      </c>
      <c r="J78" s="37">
        <v>1.8973220736519668E-3</v>
      </c>
      <c r="K78" s="37">
        <v>0.31964575007685569</v>
      </c>
      <c r="L78" s="37">
        <v>1.5007024459535878</v>
      </c>
      <c r="M78" s="2"/>
      <c r="N78" s="37">
        <v>2.157943667998383E-3</v>
      </c>
      <c r="O78" s="37">
        <v>1.8937290219575354E-3</v>
      </c>
      <c r="P78" s="37">
        <v>0.32011931127632492</v>
      </c>
      <c r="Q78" s="37">
        <v>0.50022888475411853</v>
      </c>
      <c r="R78" s="2"/>
      <c r="S78" s="2"/>
      <c r="T78" s="2"/>
    </row>
    <row r="79" spans="1:20" x14ac:dyDescent="0.2">
      <c r="G79" s="6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x14ac:dyDescent="0.2">
      <c r="G80" s="6"/>
      <c r="I80" s="2" t="s">
        <v>158</v>
      </c>
      <c r="J80" s="2"/>
      <c r="K80" s="2"/>
      <c r="L80" s="2"/>
      <c r="M80" s="2"/>
      <c r="N80" s="2" t="s">
        <v>159</v>
      </c>
      <c r="O80" s="2"/>
      <c r="P80" s="2"/>
      <c r="Q80" s="2"/>
      <c r="R80" s="2"/>
      <c r="S80" s="2"/>
      <c r="T80" s="2"/>
    </row>
    <row r="81" spans="1:20" x14ac:dyDescent="0.2">
      <c r="A81" s="3" t="s">
        <v>181</v>
      </c>
      <c r="C81" s="3" t="s">
        <v>204</v>
      </c>
      <c r="G81" s="6" t="s">
        <v>200</v>
      </c>
      <c r="I81" s="37" cm="1">
        <f t="array" ref="I81:L84">MMULT(_xlfn.ANCHORARRAY(N81),_xlfn.ANCHORARRAY(I48))</f>
        <v>1.3551468842169796</v>
      </c>
      <c r="J81" s="37">
        <v>0.2902790598276952</v>
      </c>
      <c r="K81" s="37">
        <v>0.33731642860050653</v>
      </c>
      <c r="L81" s="37">
        <v>0.19826256462511743</v>
      </c>
      <c r="M81" s="2"/>
      <c r="N81" s="37" cm="1">
        <f t="array" ref="N81:Q84">MINVERSE(_xlfn.MUNIT(4)-MMULT(_xlfn.ANCHORARRAY(I48),_xlfn.ANCHORARRAY(N36)))</f>
        <v>1.3854226433035717</v>
      </c>
      <c r="O81" s="37">
        <v>0.26000330074110289</v>
      </c>
      <c r="P81" s="37">
        <v>0.33971288399388966</v>
      </c>
      <c r="Q81" s="37">
        <v>0.19586610923173431</v>
      </c>
      <c r="R81" s="2"/>
      <c r="S81" s="2"/>
      <c r="T81" s="2"/>
    </row>
    <row r="82" spans="1:20" x14ac:dyDescent="0.2">
      <c r="A82" s="3" t="s">
        <v>181</v>
      </c>
      <c r="C82" s="3" t="s">
        <v>185</v>
      </c>
      <c r="G82" s="6" t="s">
        <v>200</v>
      </c>
      <c r="I82" s="37">
        <v>0.31327634984775804</v>
      </c>
      <c r="J82" s="37">
        <v>1.4434585094756129</v>
      </c>
      <c r="K82" s="37">
        <v>9.8478986950987737E-2</v>
      </c>
      <c r="L82" s="37">
        <v>8.0552512962198897E-2</v>
      </c>
      <c r="M82" s="2"/>
      <c r="N82" s="37">
        <v>0.27758288191645886</v>
      </c>
      <c r="O82" s="37">
        <v>1.4791519774069124</v>
      </c>
      <c r="P82" s="37">
        <v>9.9048376501226568E-2</v>
      </c>
      <c r="Q82" s="37">
        <v>7.9983123411960066E-2</v>
      </c>
      <c r="R82" s="2"/>
      <c r="S82" s="2"/>
      <c r="T82" s="2"/>
    </row>
    <row r="83" spans="1:20" x14ac:dyDescent="0.2">
      <c r="A83" s="3" t="s">
        <v>182</v>
      </c>
      <c r="C83" s="3" t="s">
        <v>204</v>
      </c>
      <c r="G83" s="6" t="s">
        <v>200</v>
      </c>
      <c r="I83" s="37">
        <v>9.015007281903447E-3</v>
      </c>
      <c r="J83" s="37">
        <v>4.154590464828271E-3</v>
      </c>
      <c r="K83" s="37">
        <v>2.0156380126868494</v>
      </c>
      <c r="L83" s="37">
        <v>0.55045360113713737</v>
      </c>
      <c r="M83" s="2"/>
      <c r="N83" s="37">
        <v>9.1474436439272118E-3</v>
      </c>
      <c r="O83" s="37">
        <v>4.0221541028045062E-3</v>
      </c>
      <c r="P83" s="37">
        <v>2.0336022589953084</v>
      </c>
      <c r="Q83" s="37">
        <v>0.53248935482867787</v>
      </c>
      <c r="R83" s="2"/>
      <c r="S83" s="2"/>
      <c r="T83" s="2"/>
    </row>
    <row r="84" spans="1:20" x14ac:dyDescent="0.2">
      <c r="A84" s="3" t="s">
        <v>182</v>
      </c>
      <c r="C84" s="3" t="s">
        <v>185</v>
      </c>
      <c r="G84" s="6" t="s">
        <v>200</v>
      </c>
      <c r="I84" s="37">
        <v>2.1935435784963429E-3</v>
      </c>
      <c r="J84" s="37">
        <v>1.9102172000262474E-3</v>
      </c>
      <c r="K84" s="37">
        <v>0.32933446704185992</v>
      </c>
      <c r="L84" s="37">
        <v>1.4952739470702372</v>
      </c>
      <c r="M84" s="2"/>
      <c r="N84" s="37">
        <v>2.1978726750384639E-3</v>
      </c>
      <c r="O84" s="37">
        <v>1.9058881034841263E-3</v>
      </c>
      <c r="P84" s="37">
        <v>0.32419523455274835</v>
      </c>
      <c r="Q84" s="37">
        <v>1.5004131795593487</v>
      </c>
      <c r="R84" s="2"/>
      <c r="S84" s="2"/>
      <c r="T84" s="2"/>
    </row>
    <row r="85" spans="1:20" x14ac:dyDescent="0.2">
      <c r="G85" s="6"/>
      <c r="I85" s="2"/>
      <c r="J85" s="2"/>
      <c r="K85" s="2"/>
      <c r="L85" s="2"/>
      <c r="M85" s="2"/>
      <c r="N85" s="2"/>
      <c r="O85" s="2"/>
      <c r="P85" s="2"/>
      <c r="Q85" s="2"/>
      <c r="R85" s="2"/>
      <c r="T85" s="2"/>
    </row>
    <row r="86" spans="1:20" x14ac:dyDescent="0.2">
      <c r="G86" s="6"/>
      <c r="I86" s="2" t="s">
        <v>97</v>
      </c>
      <c r="J86" s="2"/>
      <c r="K86" s="2"/>
      <c r="L86" s="2"/>
      <c r="M86" s="2"/>
      <c r="N86" s="2" t="s">
        <v>98</v>
      </c>
      <c r="O86" s="2"/>
      <c r="P86" s="2"/>
      <c r="Q86" s="2"/>
      <c r="R86" s="2"/>
      <c r="S86" s="2"/>
      <c r="T86" s="2"/>
    </row>
    <row r="87" spans="1:20" x14ac:dyDescent="0.2">
      <c r="D87" s="3" t="s">
        <v>193</v>
      </c>
      <c r="G87" s="6" t="s">
        <v>200</v>
      </c>
      <c r="I87" s="38" cm="1">
        <f t="array" ref="I87:L89">MMULT(MMULT(_xlfn.ANCHORARRAY(N54),_xlfn.ANCHORARRAY(I42))+_xlfn.ANCHORARRAY(I54),_xlfn.ANCHORARRAY(I63))</f>
        <v>6.7375780576066982E-2</v>
      </c>
      <c r="J87" s="38">
        <v>4.0228814561389194E-2</v>
      </c>
      <c r="K87" s="38">
        <v>0.10912974639957257</v>
      </c>
      <c r="L87" s="38">
        <v>5.4346843408967643E-2</v>
      </c>
      <c r="M87" s="2"/>
      <c r="N87" s="38" cm="1">
        <f t="array" ref="N87:Q89">MMULT(_xlfn.ANCHORARRAY(N54)+MMULT(_xlfn.ANCHORARRAY(I54),MINVERSE(_xlfn.ANCHORARRAY(I42))),_xlfn.ANCHORARRAY(N69))</f>
        <v>6.8948793659072485E-2</v>
      </c>
      <c r="O87" s="38">
        <v>3.9802162353566449E-2</v>
      </c>
      <c r="P87" s="38">
        <v>0.10965139269922121</v>
      </c>
      <c r="Q87" s="38">
        <v>5.4000502345167942E-2</v>
      </c>
      <c r="R87" s="2"/>
      <c r="S87" s="2"/>
      <c r="T87" s="2"/>
    </row>
    <row r="88" spans="1:20" x14ac:dyDescent="0.2">
      <c r="D88" s="3" t="s">
        <v>194</v>
      </c>
      <c r="G88" s="6" t="s">
        <v>200</v>
      </c>
      <c r="I88" s="38">
        <v>0.57084102204055065</v>
      </c>
      <c r="J88" s="38">
        <v>0.58878427930882926</v>
      </c>
      <c r="K88" s="38">
        <v>0.49372277670573184</v>
      </c>
      <c r="L88" s="38">
        <v>0.5618384728128849</v>
      </c>
      <c r="M88" s="2"/>
      <c r="N88" s="38">
        <v>0.56980131204474394</v>
      </c>
      <c r="O88" s="38">
        <v>0.5890662824323224</v>
      </c>
      <c r="P88" s="38">
        <v>0.49307417473829629</v>
      </c>
      <c r="Q88" s="38">
        <v>0.56226910463091861</v>
      </c>
      <c r="R88" s="2"/>
      <c r="S88" s="2"/>
      <c r="T88" s="2"/>
    </row>
    <row r="89" spans="1:20" x14ac:dyDescent="0.2">
      <c r="D89" s="3" t="s">
        <v>195</v>
      </c>
      <c r="G89" s="6" t="s">
        <v>200</v>
      </c>
      <c r="I89" s="38">
        <v>0.3617831968879418</v>
      </c>
      <c r="J89" s="38">
        <v>0.37098690616396252</v>
      </c>
      <c r="K89" s="38">
        <v>0.39714747678711393</v>
      </c>
      <c r="L89" s="38">
        <v>0.38381468382254696</v>
      </c>
      <c r="M89" s="2"/>
      <c r="N89" s="38">
        <v>0.36124989415995201</v>
      </c>
      <c r="O89" s="38">
        <v>0.37113155518959962</v>
      </c>
      <c r="P89" s="38">
        <v>0.39727443251611849</v>
      </c>
      <c r="Q89" s="38">
        <v>0.38373039302463485</v>
      </c>
      <c r="R89" s="2"/>
      <c r="S89" s="2"/>
      <c r="T89" s="2"/>
    </row>
    <row r="90" spans="1:20" x14ac:dyDescent="0.2">
      <c r="G90" s="6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x14ac:dyDescent="0.2">
      <c r="G91" s="6"/>
      <c r="I91" s="2" t="s">
        <v>126</v>
      </c>
      <c r="J91" s="2"/>
      <c r="K91" s="2"/>
      <c r="L91" s="2"/>
      <c r="M91" s="2"/>
      <c r="N91" s="2" t="s">
        <v>127</v>
      </c>
      <c r="O91" s="2"/>
      <c r="P91" s="2"/>
      <c r="Q91" s="2"/>
      <c r="R91" s="2"/>
      <c r="S91" s="2"/>
      <c r="T91" s="2"/>
    </row>
    <row r="92" spans="1:20" x14ac:dyDescent="0.2">
      <c r="G92" s="6" t="s">
        <v>200</v>
      </c>
      <c r="I92" s="39" cm="1">
        <f t="array" ref="I92:L92">MMULT({1,1,1},_xlfn.ANCHORARRAY(I87))</f>
        <v>0.99999999950455942</v>
      </c>
      <c r="J92" s="39">
        <v>1.0000000000341809</v>
      </c>
      <c r="K92" s="39">
        <v>0.99999999989241828</v>
      </c>
      <c r="L92" s="39">
        <v>1.0000000000443996</v>
      </c>
      <c r="N92" s="39" cm="1">
        <f t="array" ref="N92:Q92">MMULT({1,1,1},_xlfn.ANCHORARRAY(N87))</f>
        <v>0.99999999986376842</v>
      </c>
      <c r="O92" s="39">
        <v>0.9999999999754885</v>
      </c>
      <c r="P92" s="39">
        <v>0.99999999995363598</v>
      </c>
      <c r="Q92" s="39">
        <v>1.0000000000007214</v>
      </c>
      <c r="R92" s="2"/>
      <c r="S92" s="2"/>
      <c r="T92" s="2"/>
    </row>
    <row r="93" spans="1:20" x14ac:dyDescent="0.2">
      <c r="G93" s="6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x14ac:dyDescent="0.2">
      <c r="G94" s="6"/>
      <c r="I94" s="2" t="s">
        <v>101</v>
      </c>
      <c r="J94" s="2"/>
      <c r="K94" s="2"/>
      <c r="L94" s="2"/>
      <c r="M94" s="2"/>
      <c r="N94" s="2" t="s">
        <v>102</v>
      </c>
      <c r="O94" s="2"/>
      <c r="P94" s="2"/>
      <c r="Q94" s="2"/>
      <c r="R94" s="2"/>
      <c r="S94" s="2"/>
      <c r="T94" s="2"/>
    </row>
    <row r="95" spans="1:20" x14ac:dyDescent="0.2">
      <c r="E95" s="3" t="s">
        <v>196</v>
      </c>
      <c r="G95" s="6" t="s">
        <v>201</v>
      </c>
      <c r="I95" s="40" cm="1">
        <f t="array" ref="I95:L96">MMULT(MMULT(_xlfn.ANCHORARRAY(N59),_xlfn.ANCHORARRAY(I42))+_xlfn.ANCHORARRAY(I59),_xlfn.ANCHORARRAY(I63))</f>
        <v>4.0345786378203681E-6</v>
      </c>
      <c r="J95" s="40">
        <v>8.5388929030130349E-7</v>
      </c>
      <c r="K95" s="40">
        <v>2.1744855696142608E-8</v>
      </c>
      <c r="L95" s="40">
        <v>7.7786962829112597E-9</v>
      </c>
      <c r="M95" s="2"/>
      <c r="N95" s="40" cm="1">
        <f t="array" ref="N95:Q96">MMULT(_xlfn.ANCHORARRAY(N59)+MMULT(_xlfn.ANCHORARRAY(I59),MINVERSE(_xlfn.ANCHORARRAY(I42))),_xlfn.ANCHORARRAY(N69))</f>
        <v>4.2188815876626125E-6</v>
      </c>
      <c r="O95" s="40">
        <v>8.0390034771516191E-7</v>
      </c>
      <c r="P95" s="40">
        <v>2.1877842357302292E-8</v>
      </c>
      <c r="Q95" s="40">
        <v>7.6904013180689451E-9</v>
      </c>
      <c r="R95" s="2"/>
      <c r="S95" s="2"/>
      <c r="T95" s="2"/>
    </row>
    <row r="96" spans="1:20" x14ac:dyDescent="0.2">
      <c r="E96" s="3" t="s">
        <v>198</v>
      </c>
      <c r="G96" s="6" t="s">
        <v>202</v>
      </c>
      <c r="I96" s="40">
        <v>25.067285417963596</v>
      </c>
      <c r="J96" s="40">
        <v>8.087515340114301</v>
      </c>
      <c r="K96" s="40">
        <v>0.13907528008018821</v>
      </c>
      <c r="L96" s="40">
        <v>5.0646252412972208E-2</v>
      </c>
      <c r="M96" s="2"/>
      <c r="N96" s="40">
        <v>26.051167015771391</v>
      </c>
      <c r="O96" s="40">
        <v>7.8206547135140267</v>
      </c>
      <c r="P96" s="40">
        <v>0.13991730692467197</v>
      </c>
      <c r="Q96" s="40">
        <v>5.0087198369640228E-2</v>
      </c>
      <c r="R96" s="2"/>
      <c r="S96" s="2"/>
      <c r="T96" s="2"/>
    </row>
    <row r="97" spans="1:20" x14ac:dyDescent="0.2">
      <c r="G97" s="6"/>
      <c r="I97" s="2"/>
      <c r="J97" s="2"/>
      <c r="K97" s="2"/>
      <c r="L97" s="2"/>
      <c r="M97" s="2"/>
      <c r="N97" s="2"/>
      <c r="O97" s="2"/>
      <c r="P97" s="2"/>
      <c r="Q97" s="2"/>
      <c r="R97" s="2"/>
      <c r="T97" s="2"/>
    </row>
    <row r="98" spans="1:20" x14ac:dyDescent="0.2">
      <c r="G98" s="6"/>
      <c r="I98" s="2" t="s">
        <v>164</v>
      </c>
      <c r="J98" s="2"/>
      <c r="K98" s="2"/>
      <c r="L98" s="2"/>
      <c r="M98" s="2"/>
      <c r="N98" s="2" t="s">
        <v>167</v>
      </c>
      <c r="O98" s="2"/>
      <c r="P98" s="2"/>
      <c r="Q98" s="2"/>
      <c r="R98" s="2"/>
      <c r="S98" s="2"/>
      <c r="T98" s="2"/>
    </row>
    <row r="99" spans="1:20" x14ac:dyDescent="0.2">
      <c r="A99" s="3" t="s">
        <v>181</v>
      </c>
      <c r="C99" s="3" t="s">
        <v>204</v>
      </c>
      <c r="D99" s="3" t="s">
        <v>193</v>
      </c>
      <c r="G99" s="6" t="s">
        <v>200</v>
      </c>
      <c r="I99" s="38" cm="1">
        <f t="array" ref="I99:L102">MMULT(_xlfn.MUNIT(4)*N54:Q54,MMULT(_xlfn.ANCHORARRAY(I42),_xlfn.ANCHORARRAY(I63)))</f>
        <v>3.0951260397482441E-2</v>
      </c>
      <c r="J99" s="38">
        <v>3.6489807291042262E-3</v>
      </c>
      <c r="K99" s="38">
        <v>1.6030335137352176E-4</v>
      </c>
      <c r="L99" s="38">
        <v>5.6797956667622899E-5</v>
      </c>
      <c r="M99" s="2"/>
      <c r="N99" s="38" cm="1">
        <f t="array" ref="N99:Q102">MMULT(_xlfn.MUNIT(4)*N54:Q54,_xlfn.ANCHORARRAY(N69))</f>
        <v>3.2533273013603037E-2</v>
      </c>
      <c r="O99" s="38">
        <v>3.2198875543516066E-3</v>
      </c>
      <c r="P99" s="38">
        <v>1.612889363468801E-4</v>
      </c>
      <c r="Q99" s="38">
        <v>5.6143588854997296E-5</v>
      </c>
      <c r="R99" s="2"/>
      <c r="S99" s="2"/>
      <c r="T99" s="2"/>
    </row>
    <row r="100" spans="1:20" x14ac:dyDescent="0.2">
      <c r="A100" s="3" t="s">
        <v>181</v>
      </c>
      <c r="C100" s="3" t="s">
        <v>185</v>
      </c>
      <c r="D100" s="3" t="s">
        <v>193</v>
      </c>
      <c r="G100" s="6" t="s">
        <v>200</v>
      </c>
      <c r="I100" s="38">
        <v>1.1532599069206862E-2</v>
      </c>
      <c r="J100" s="38">
        <v>2.9246088040017239E-2</v>
      </c>
      <c r="K100" s="38">
        <v>7.5432117077991459E-5</v>
      </c>
      <c r="L100" s="38">
        <v>3.7194498014312003E-5</v>
      </c>
      <c r="M100" s="2"/>
      <c r="N100" s="38">
        <v>1.0506202627913986E-2</v>
      </c>
      <c r="O100" s="38">
        <v>2.9524480073682861E-2</v>
      </c>
      <c r="P100" s="38">
        <v>7.5796218127781155E-5</v>
      </c>
      <c r="Q100" s="38">
        <v>3.6952757308016361E-5</v>
      </c>
      <c r="R100" s="2"/>
      <c r="S100" s="2"/>
      <c r="T100" s="2"/>
    </row>
    <row r="101" spans="1:20" x14ac:dyDescent="0.2">
      <c r="A101" s="3" t="s">
        <v>182</v>
      </c>
      <c r="C101" s="3" t="s">
        <v>204</v>
      </c>
      <c r="D101" s="3" t="s">
        <v>193</v>
      </c>
      <c r="G101" s="6" t="s">
        <v>200</v>
      </c>
      <c r="I101" s="38">
        <v>2.037142347232819E-2</v>
      </c>
      <c r="J101" s="38">
        <v>5.1671064504770058E-3</v>
      </c>
      <c r="K101" s="38">
        <v>9.4772202852247786E-2</v>
      </c>
      <c r="L101" s="38">
        <v>1.5601847780824666E-2</v>
      </c>
      <c r="M101" s="2"/>
      <c r="N101" s="38">
        <v>2.1252427610942204E-2</v>
      </c>
      <c r="O101" s="38">
        <v>4.9281495301820378E-3</v>
      </c>
      <c r="P101" s="38">
        <v>9.5526068023574925E-2</v>
      </c>
      <c r="Q101" s="38">
        <v>1.5101327666955811E-2</v>
      </c>
      <c r="R101" s="2"/>
      <c r="S101" s="2"/>
      <c r="T101" s="2"/>
    </row>
    <row r="102" spans="1:20" x14ac:dyDescent="0.2">
      <c r="A102" s="3" t="s">
        <v>182</v>
      </c>
      <c r="C102" s="3" t="s">
        <v>185</v>
      </c>
      <c r="D102" s="3" t="s">
        <v>193</v>
      </c>
      <c r="G102" s="6" t="s">
        <v>200</v>
      </c>
      <c r="I102" s="38">
        <v>4.5204976370494896E-3</v>
      </c>
      <c r="J102" s="38">
        <v>2.1666393417907213E-3</v>
      </c>
      <c r="K102" s="38">
        <v>1.4121808078873286E-2</v>
      </c>
      <c r="L102" s="38">
        <v>3.865100317346104E-2</v>
      </c>
      <c r="M102" s="2"/>
      <c r="N102" s="38">
        <v>4.6568904066132573E-3</v>
      </c>
      <c r="O102" s="38">
        <v>2.1296451953499427E-3</v>
      </c>
      <c r="P102" s="38">
        <v>1.3888239521171618E-2</v>
      </c>
      <c r="Q102" s="38">
        <v>3.8806078332049118E-2</v>
      </c>
      <c r="R102" s="2"/>
      <c r="S102" s="2"/>
      <c r="T102" s="2"/>
    </row>
    <row r="103" spans="1:20" x14ac:dyDescent="0.2">
      <c r="A103" s="3" t="s">
        <v>181</v>
      </c>
      <c r="C103" s="3" t="s">
        <v>204</v>
      </c>
      <c r="D103" s="3" t="s">
        <v>194</v>
      </c>
      <c r="G103" s="6" t="s">
        <v>200</v>
      </c>
      <c r="I103" s="38" cm="1">
        <f t="array" ref="I103:L106">MMULT(_xlfn.MUNIT(4)*N55:Q55,MMULT(_xlfn.ANCHORARRAY(I42),_xlfn.ANCHORARRAY(I63)))</f>
        <v>0.24259044319791284</v>
      </c>
      <c r="J103" s="38">
        <v>2.8600058315106279E-2</v>
      </c>
      <c r="K103" s="38">
        <v>1.2564289969586031E-3</v>
      </c>
      <c r="L103" s="38">
        <v>4.4517222574416503E-4</v>
      </c>
      <c r="M103" s="2"/>
      <c r="N103" s="38" cm="1">
        <f t="array" ref="N103:Q106">MMULT(_xlfn.MUNIT(4)*N55:Q55,_xlfn.ANCHORARRAY(N69))</f>
        <v>0.25498997513169486</v>
      </c>
      <c r="O103" s="38">
        <v>2.5236902756991936E-2</v>
      </c>
      <c r="P103" s="38">
        <v>1.2641538357026708E-3</v>
      </c>
      <c r="Q103" s="38">
        <v>4.400434078659695E-4</v>
      </c>
      <c r="R103" s="2"/>
      <c r="S103" s="2"/>
      <c r="T103" s="2"/>
    </row>
    <row r="104" spans="1:20" x14ac:dyDescent="0.2">
      <c r="A104" s="3" t="s">
        <v>181</v>
      </c>
      <c r="C104" s="3" t="s">
        <v>185</v>
      </c>
      <c r="D104" s="3" t="s">
        <v>194</v>
      </c>
      <c r="G104" s="6" t="s">
        <v>200</v>
      </c>
      <c r="I104" s="38">
        <v>0.20306229387844224</v>
      </c>
      <c r="J104" s="38">
        <v>0.51495570848672589</v>
      </c>
      <c r="K104" s="38">
        <v>1.3281844477593197E-3</v>
      </c>
      <c r="L104" s="38">
        <v>6.5490875396943739E-4</v>
      </c>
      <c r="M104" s="2"/>
      <c r="N104" s="38">
        <v>0.18498983557595</v>
      </c>
      <c r="O104" s="38">
        <v>0.51985754584484312</v>
      </c>
      <c r="P104" s="38">
        <v>1.3345954218970803E-3</v>
      </c>
      <c r="Q104" s="38">
        <v>6.5065226139134546E-4</v>
      </c>
      <c r="R104" s="2"/>
      <c r="S104" s="2"/>
      <c r="T104" s="2"/>
    </row>
    <row r="105" spans="1:20" x14ac:dyDescent="0.2">
      <c r="A105" s="3" t="s">
        <v>182</v>
      </c>
      <c r="C105" s="3" t="s">
        <v>204</v>
      </c>
      <c r="D105" s="3" t="s">
        <v>194</v>
      </c>
      <c r="G105" s="6" t="s">
        <v>200</v>
      </c>
      <c r="I105" s="38">
        <v>6.5470551620854855E-2</v>
      </c>
      <c r="J105" s="38">
        <v>1.6606267601080131E-2</v>
      </c>
      <c r="K105" s="38">
        <v>0.30458295697836624</v>
      </c>
      <c r="L105" s="38">
        <v>5.0141885367152562E-2</v>
      </c>
      <c r="M105" s="2"/>
      <c r="N105" s="38">
        <v>6.8301960383903043E-2</v>
      </c>
      <c r="O105" s="38">
        <v>1.5838297635378747E-2</v>
      </c>
      <c r="P105" s="38">
        <v>0.30700576109323729</v>
      </c>
      <c r="Q105" s="38">
        <v>4.8533292428282103E-2</v>
      </c>
      <c r="R105" s="2"/>
      <c r="S105" s="2"/>
      <c r="T105" s="2"/>
    </row>
    <row r="106" spans="1:20" x14ac:dyDescent="0.2">
      <c r="A106" s="3" t="s">
        <v>182</v>
      </c>
      <c r="C106" s="3" t="s">
        <v>185</v>
      </c>
      <c r="D106" s="3" t="s">
        <v>194</v>
      </c>
      <c r="G106" s="6" t="s">
        <v>200</v>
      </c>
      <c r="I106" s="38">
        <v>5.9717733343340691E-2</v>
      </c>
      <c r="J106" s="38">
        <v>2.8622244905916982E-2</v>
      </c>
      <c r="K106" s="38">
        <v>0.18655520628264774</v>
      </c>
      <c r="L106" s="38">
        <v>0.51059650646601862</v>
      </c>
      <c r="M106" s="2"/>
      <c r="N106" s="38">
        <v>6.151954095319602E-2</v>
      </c>
      <c r="O106" s="38">
        <v>2.8133536195108576E-2</v>
      </c>
      <c r="P106" s="38">
        <v>0.18346966438745924</v>
      </c>
      <c r="Q106" s="38">
        <v>0.51264511653337919</v>
      </c>
      <c r="R106" s="2"/>
      <c r="S106" s="2"/>
      <c r="T106" s="2"/>
    </row>
    <row r="107" spans="1:20" x14ac:dyDescent="0.2">
      <c r="A107" s="3" t="s">
        <v>181</v>
      </c>
      <c r="C107" s="3" t="s">
        <v>204</v>
      </c>
      <c r="D107" s="3" t="s">
        <v>195</v>
      </c>
      <c r="G107" s="6" t="s">
        <v>200</v>
      </c>
      <c r="I107" s="38" cm="1">
        <f t="array" ref="I107:L110">MMULT(_xlfn.MUNIT(4)*N56:Q56,MMULT(_xlfn.ANCHORARRAY(I42),_xlfn.ANCHORARRAY(I63)))</f>
        <v>0.13715802286786066</v>
      </c>
      <c r="J107" s="38">
        <v>1.6170164828814844E-2</v>
      </c>
      <c r="K107" s="38">
        <v>7.1037141787197151E-4</v>
      </c>
      <c r="L107" s="38">
        <v>2.516955800643013E-4</v>
      </c>
      <c r="M107" s="2"/>
      <c r="N107" s="38" cm="1">
        <f t="array" ref="N107:Q110">MMULT(_xlfn.MUNIT(4)*N56:Q56,_xlfn.ANCHORARRAY(N69))</f>
        <v>0.14416858462827165</v>
      </c>
      <c r="O107" s="38">
        <v>1.4268672911543849E-2</v>
      </c>
      <c r="P107" s="38">
        <v>7.1473895846896427E-4</v>
      </c>
      <c r="Q107" s="38">
        <v>2.487958016948429E-4</v>
      </c>
      <c r="R107" s="2"/>
      <c r="S107" s="2"/>
      <c r="T107" s="2"/>
    </row>
    <row r="108" spans="1:20" x14ac:dyDescent="0.2">
      <c r="A108" s="3" t="s">
        <v>181</v>
      </c>
      <c r="C108" s="3" t="s">
        <v>185</v>
      </c>
      <c r="D108" s="3" t="s">
        <v>195</v>
      </c>
      <c r="G108" s="6" t="s">
        <v>200</v>
      </c>
      <c r="I108" s="38">
        <v>0.12658762596537773</v>
      </c>
      <c r="J108" s="38">
        <v>0.32101981795633705</v>
      </c>
      <c r="K108" s="38">
        <v>8.2798097507278269E-4</v>
      </c>
      <c r="L108" s="38">
        <v>4.082655760727424E-4</v>
      </c>
      <c r="M108" s="2"/>
      <c r="N108" s="38">
        <v>0.11532138077443022</v>
      </c>
      <c r="O108" s="38">
        <v>0.3240755893759385</v>
      </c>
      <c r="P108" s="38">
        <v>8.319775318964259E-4</v>
      </c>
      <c r="Q108" s="38">
        <v>4.0561210811417372E-4</v>
      </c>
      <c r="R108" s="2"/>
      <c r="S108" s="2"/>
      <c r="T108" s="2"/>
    </row>
    <row r="109" spans="1:20" x14ac:dyDescent="0.2">
      <c r="A109" s="3" t="s">
        <v>182</v>
      </c>
      <c r="C109" s="3" t="s">
        <v>204</v>
      </c>
      <c r="D109" s="3" t="s">
        <v>195</v>
      </c>
      <c r="G109" s="6" t="s">
        <v>200</v>
      </c>
      <c r="I109" s="38">
        <v>5.846161664714588E-2</v>
      </c>
      <c r="J109" s="38">
        <v>1.4828487409979595E-2</v>
      </c>
      <c r="K109" s="38">
        <v>0.27197589797687538</v>
      </c>
      <c r="L109" s="38">
        <v>4.4773957263647857E-2</v>
      </c>
      <c r="M109" s="2"/>
      <c r="N109" s="38">
        <v>6.0989909590747189E-2</v>
      </c>
      <c r="O109" s="38">
        <v>1.4142732293826663E-2</v>
      </c>
      <c r="P109" s="38">
        <v>0.27413932934973095</v>
      </c>
      <c r="Q109" s="38">
        <v>4.333757187502079E-2</v>
      </c>
      <c r="R109" s="2"/>
      <c r="S109" s="2"/>
      <c r="T109" s="2"/>
    </row>
    <row r="110" spans="1:20" x14ac:dyDescent="0.2">
      <c r="A110" s="3" t="s">
        <v>182</v>
      </c>
      <c r="C110" s="3" t="s">
        <v>185</v>
      </c>
      <c r="D110" s="3" t="s">
        <v>195</v>
      </c>
      <c r="G110" s="6" t="s">
        <v>200</v>
      </c>
      <c r="I110" s="38">
        <v>3.9575931407557552E-2</v>
      </c>
      <c r="J110" s="38">
        <v>1.8968435968831035E-2</v>
      </c>
      <c r="K110" s="38">
        <v>0.12363322641729384</v>
      </c>
      <c r="L110" s="38">
        <v>0.33838076540276207</v>
      </c>
      <c r="M110" s="2"/>
      <c r="N110" s="38">
        <v>4.0770019166502969E-2</v>
      </c>
      <c r="O110" s="38">
        <v>1.8644560608290645E-2</v>
      </c>
      <c r="P110" s="38">
        <v>0.1215883866760222</v>
      </c>
      <c r="Q110" s="38">
        <v>0.33973841323980503</v>
      </c>
      <c r="R110" s="2"/>
      <c r="S110" s="2"/>
      <c r="T110" s="2"/>
    </row>
    <row r="111" spans="1:20" x14ac:dyDescent="0.2">
      <c r="G111" s="6"/>
      <c r="I111" s="2"/>
      <c r="J111" s="2"/>
      <c r="K111" s="2"/>
      <c r="L111" s="2"/>
      <c r="M111" s="2"/>
      <c r="N111" s="2"/>
      <c r="O111" s="2"/>
      <c r="P111" s="2"/>
      <c r="Q111" s="2"/>
      <c r="R111" s="2"/>
      <c r="T111" s="2"/>
    </row>
    <row r="112" spans="1:20" x14ac:dyDescent="0.2">
      <c r="G112" s="6"/>
      <c r="I112" s="2" t="s">
        <v>169</v>
      </c>
      <c r="J112" s="2"/>
      <c r="K112" s="2"/>
      <c r="L112" s="2"/>
      <c r="M112" s="2"/>
      <c r="N112" s="2" t="s">
        <v>172</v>
      </c>
      <c r="O112" s="2"/>
      <c r="P112" s="2"/>
      <c r="Q112" s="2"/>
      <c r="R112" s="2"/>
      <c r="S112" s="2"/>
      <c r="T112" s="2"/>
    </row>
    <row r="113" spans="1:20" x14ac:dyDescent="0.2">
      <c r="A113" s="3" t="s">
        <v>181</v>
      </c>
      <c r="C113" s="3" t="s">
        <v>204</v>
      </c>
      <c r="D113" s="3" t="s">
        <v>193</v>
      </c>
      <c r="G113" s="6" t="s">
        <v>200</v>
      </c>
      <c r="I113" s="40" cm="1">
        <f t="array" ref="I113:L116">MMULT(_xlfn.MUNIT(4)*N59:Q59,MMULT(_xlfn.ANCHORARRAY(I42),_xlfn.ANCHORARRAY(I63)))</f>
        <v>3.8780268708761796E-6</v>
      </c>
      <c r="J113" s="40">
        <v>4.5719770817238078E-7</v>
      </c>
      <c r="K113" s="40">
        <v>2.0085149881928199E-8</v>
      </c>
      <c r="L113" s="40">
        <v>7.1164792431463839E-9</v>
      </c>
      <c r="M113" s="2"/>
      <c r="N113" s="40" cm="1">
        <f t="array" ref="N113:Q116">MMULT(_xlfn.MUNIT(4)*N59:Q59,_xlfn.ANCHORARRAY(N69))</f>
        <v>4.0762445640037857E-6</v>
      </c>
      <c r="O113" s="40">
        <v>4.034346355081225E-7</v>
      </c>
      <c r="P113" s="40">
        <v>2.0208638391317826E-8</v>
      </c>
      <c r="Q113" s="40">
        <v>7.0344904669799379E-9</v>
      </c>
      <c r="R113" s="2"/>
      <c r="S113" s="2"/>
      <c r="T113" s="2"/>
    </row>
    <row r="114" spans="1:20" x14ac:dyDescent="0.2">
      <c r="A114" s="3" t="s">
        <v>181</v>
      </c>
      <c r="C114" s="3" t="s">
        <v>185</v>
      </c>
      <c r="D114" s="3" t="s">
        <v>193</v>
      </c>
      <c r="G114" s="6" t="s">
        <v>200</v>
      </c>
      <c r="I114" s="40">
        <v>1.5641275438919316E-7</v>
      </c>
      <c r="J114" s="40">
        <v>3.9665483539284595E-7</v>
      </c>
      <c r="K114" s="40">
        <v>1.0230603813393618E-9</v>
      </c>
      <c r="L114" s="40">
        <v>5.0445644105288573E-10</v>
      </c>
      <c r="M114" s="2"/>
      <c r="N114" s="40">
        <v>1.4249208537828946E-7</v>
      </c>
      <c r="O114" s="40">
        <v>4.0043057272008172E-7</v>
      </c>
      <c r="P114" s="40">
        <v>1.0279985611661162E-9</v>
      </c>
      <c r="Q114" s="40">
        <v>5.0117779332631637E-10</v>
      </c>
      <c r="R114" s="2"/>
      <c r="S114" s="2"/>
      <c r="T114" s="2"/>
    </row>
    <row r="115" spans="1:20" x14ac:dyDescent="0.2">
      <c r="A115" s="3" t="s">
        <v>182</v>
      </c>
      <c r="C115" s="3" t="s">
        <v>204</v>
      </c>
      <c r="D115" s="3" t="s">
        <v>193</v>
      </c>
      <c r="G115" s="6" t="s">
        <v>200</v>
      </c>
      <c r="I115" s="40">
        <v>1.3242298681587328E-10</v>
      </c>
      <c r="J115" s="40">
        <v>3.358840732446519E-11</v>
      </c>
      <c r="K115" s="40">
        <v>6.1605995211193616E-10</v>
      </c>
      <c r="L115" s="40">
        <v>1.0141869986600816E-10</v>
      </c>
      <c r="M115" s="2"/>
      <c r="N115" s="40">
        <v>1.3814989144729911E-10</v>
      </c>
      <c r="O115" s="40">
        <v>3.2035084889792646E-11</v>
      </c>
      <c r="P115" s="40">
        <v>6.2096039894517796E-10</v>
      </c>
      <c r="Q115" s="40">
        <v>9.8165104527912728E-11</v>
      </c>
      <c r="R115" s="2"/>
      <c r="S115" s="2"/>
      <c r="T115" s="2"/>
    </row>
    <row r="116" spans="1:20" x14ac:dyDescent="0.2">
      <c r="A116" s="3" t="s">
        <v>182</v>
      </c>
      <c r="C116" s="3" t="s">
        <v>185</v>
      </c>
      <c r="D116" s="3" t="s">
        <v>193</v>
      </c>
      <c r="G116" s="6" t="s">
        <v>200</v>
      </c>
      <c r="I116" s="40">
        <v>6.5895681790486286E-12</v>
      </c>
      <c r="J116" s="40">
        <v>3.1583287523755206E-12</v>
      </c>
      <c r="K116" s="40">
        <v>2.0585480763111941E-11</v>
      </c>
      <c r="L116" s="40">
        <v>5.6341898845982764E-11</v>
      </c>
      <c r="M116" s="2"/>
      <c r="N116" s="40">
        <v>6.7883890891191263E-12</v>
      </c>
      <c r="O116" s="40">
        <v>3.1044020678000741E-12</v>
      </c>
      <c r="P116" s="40">
        <v>2.024500587317001E-11</v>
      </c>
      <c r="Q116" s="40">
        <v>5.6567953234777865E-11</v>
      </c>
      <c r="R116" s="2"/>
      <c r="S116" s="2"/>
      <c r="T116" s="2"/>
    </row>
    <row r="117" spans="1:20" x14ac:dyDescent="0.2">
      <c r="A117" s="3" t="s">
        <v>181</v>
      </c>
      <c r="C117" s="3" t="s">
        <v>204</v>
      </c>
      <c r="D117" s="3" t="s">
        <v>194</v>
      </c>
      <c r="G117" s="6" t="s">
        <v>200</v>
      </c>
      <c r="I117" s="48" cm="1">
        <f t="array" ref="I117:L120">MMULT(_xlfn.MUNIT(4)*N60:Q60,MMULT(_xlfn.ANCHORARRAY(I42),_xlfn.ANCHORARRAY(I63)))</f>
        <v>22.943517852538225</v>
      </c>
      <c r="J117" s="48">
        <v>2.7049126086180499</v>
      </c>
      <c r="K117" s="48">
        <v>0.11882950021509513</v>
      </c>
      <c r="L117" s="48">
        <v>4.2103129761310004E-2</v>
      </c>
      <c r="M117" s="2"/>
      <c r="N117" s="48" cm="1">
        <f t="array" ref="N117:Q120">MMULT(_xlfn.MUNIT(4)*N60:Q60,_xlfn.ANCHORARRAY(N69))</f>
        <v>24.116230505747527</v>
      </c>
      <c r="O117" s="48">
        <v>2.3868348699764335</v>
      </c>
      <c r="P117" s="48">
        <v>0.11956009361068037</v>
      </c>
      <c r="Q117" s="48">
        <v>4.1618060675324635E-2</v>
      </c>
      <c r="R117" s="2"/>
      <c r="S117" s="2"/>
      <c r="T117" s="2"/>
    </row>
    <row r="118" spans="1:20" x14ac:dyDescent="0.2">
      <c r="A118" s="3" t="s">
        <v>181</v>
      </c>
      <c r="C118" s="3" t="s">
        <v>185</v>
      </c>
      <c r="D118" s="3" t="s">
        <v>194</v>
      </c>
      <c r="G118" s="6" t="s">
        <v>200</v>
      </c>
      <c r="I118" s="48">
        <v>2.122373061892596</v>
      </c>
      <c r="J118" s="48">
        <v>5.3822307572980312</v>
      </c>
      <c r="K118" s="48">
        <v>1.3881961241098431E-2</v>
      </c>
      <c r="L118" s="48">
        <v>6.8449965322190352E-3</v>
      </c>
      <c r="M118" s="2"/>
      <c r="N118" s="48">
        <v>1.9334827567020727</v>
      </c>
      <c r="O118" s="48">
        <v>5.4334639398054367</v>
      </c>
      <c r="P118" s="48">
        <v>1.3948967668291744E-2</v>
      </c>
      <c r="Q118" s="48">
        <v>6.8005083851911292E-3</v>
      </c>
      <c r="R118" s="2"/>
      <c r="S118" s="2"/>
      <c r="T118" s="2"/>
    </row>
    <row r="119" spans="1:20" x14ac:dyDescent="0.2">
      <c r="A119" s="3" t="s">
        <v>182</v>
      </c>
      <c r="C119" s="3" t="s">
        <v>204</v>
      </c>
      <c r="D119" s="3" t="s">
        <v>194</v>
      </c>
      <c r="G119" s="6" t="s">
        <v>200</v>
      </c>
      <c r="I119" s="48">
        <v>1.3135561152989488E-3</v>
      </c>
      <c r="J119" s="48">
        <v>3.3317673090662122E-4</v>
      </c>
      <c r="K119" s="48">
        <v>6.1109429483915756E-3</v>
      </c>
      <c r="L119" s="48">
        <v>1.0060122990572433E-3</v>
      </c>
      <c r="M119" s="2"/>
      <c r="N119" s="48">
        <v>1.3703635532009732E-3</v>
      </c>
      <c r="O119" s="48">
        <v>3.177687097453692E-4</v>
      </c>
      <c r="P119" s="48">
        <v>6.1595524236819372E-3</v>
      </c>
      <c r="Q119" s="48">
        <v>9.7373859676561743E-4</v>
      </c>
      <c r="R119" s="2"/>
      <c r="S119" s="2"/>
      <c r="T119" s="2"/>
    </row>
    <row r="120" spans="1:20" x14ac:dyDescent="0.2">
      <c r="A120" s="3" t="s">
        <v>182</v>
      </c>
      <c r="C120" s="3" t="s">
        <v>185</v>
      </c>
      <c r="D120" s="3" t="s">
        <v>194</v>
      </c>
      <c r="G120" s="6" t="s">
        <v>200</v>
      </c>
      <c r="I120" s="48">
        <v>8.0947417472780015E-5</v>
      </c>
      <c r="J120" s="48">
        <v>3.8797467313212705E-5</v>
      </c>
      <c r="K120" s="48">
        <v>2.5287567560308374E-4</v>
      </c>
      <c r="L120" s="48">
        <v>6.9211382038593101E-4</v>
      </c>
      <c r="M120" s="2"/>
      <c r="N120" s="48">
        <v>8.3389768590864697E-5</v>
      </c>
      <c r="O120" s="48">
        <v>3.8135022410809123E-5</v>
      </c>
      <c r="P120" s="48">
        <v>2.4869322201792219E-4</v>
      </c>
      <c r="Q120" s="48">
        <v>6.9489071235884225E-4</v>
      </c>
      <c r="R120" s="2"/>
      <c r="S120" s="2"/>
      <c r="T120" s="2"/>
    </row>
    <row r="121" spans="1:20" x14ac:dyDescent="0.2">
      <c r="G121" s="6"/>
      <c r="I121" s="2"/>
      <c r="J121" s="2"/>
      <c r="K121" s="2"/>
      <c r="L121" s="2"/>
      <c r="M121" s="2"/>
      <c r="N121" s="2"/>
      <c r="O121" s="2"/>
      <c r="P121" s="2"/>
      <c r="Q121" s="2"/>
      <c r="R121" s="2"/>
      <c r="T121" s="2"/>
    </row>
    <row r="122" spans="1:20" x14ac:dyDescent="0.2">
      <c r="G122" s="6"/>
      <c r="I122" s="2" t="s">
        <v>96</v>
      </c>
      <c r="J122" s="2"/>
      <c r="K122" s="2"/>
      <c r="L122" s="2"/>
      <c r="M122" s="2"/>
      <c r="N122" s="2" t="s">
        <v>95</v>
      </c>
      <c r="O122" s="2"/>
      <c r="P122" s="2"/>
      <c r="Q122" s="2"/>
      <c r="R122" s="2"/>
      <c r="T122" s="2"/>
    </row>
    <row r="123" spans="1:20" x14ac:dyDescent="0.2">
      <c r="D123" s="3" t="s">
        <v>193</v>
      </c>
      <c r="G123" s="6" t="s">
        <v>200</v>
      </c>
      <c r="I123" s="41" cm="1">
        <f t="array" ref="I123:L125">MMULT(_xlfn.ANCHORARRAY(I87),_xlfn.MUNIT(4)*MMULT(S9:T12,{1;1}))</f>
        <v>40049129929.795898</v>
      </c>
      <c r="J123" s="41">
        <v>51634870106.585403</v>
      </c>
      <c r="K123" s="41">
        <v>2273945414717.1079</v>
      </c>
      <c r="L123" s="41">
        <v>3378690437602.9072</v>
      </c>
      <c r="M123" s="2"/>
      <c r="N123" s="41" cm="1">
        <f t="array" ref="N123:Q125">MMULT(_xlfn.ANCHORARRAY(N87),_xlfn.MUNIT(4)*MMULT(_xlfn.ANCHORARRAY(I42),MMULT(S9:T12,{1;1})))</f>
        <v>40067722401.013885</v>
      </c>
      <c r="O123" s="41">
        <v>51616277635.367432</v>
      </c>
      <c r="P123" s="41">
        <v>2305823006553.4185</v>
      </c>
      <c r="Q123" s="41">
        <v>3346812845766.5952</v>
      </c>
      <c r="R123" s="2"/>
      <c r="T123" s="2"/>
    </row>
    <row r="124" spans="1:20" x14ac:dyDescent="0.2">
      <c r="D124" s="3" t="s">
        <v>194</v>
      </c>
      <c r="G124" s="6" t="s">
        <v>200</v>
      </c>
      <c r="I124" s="41">
        <v>339316087553.87622</v>
      </c>
      <c r="J124" s="41">
        <v>755721989682.73682</v>
      </c>
      <c r="K124" s="41">
        <v>10287741713617.641</v>
      </c>
      <c r="L124" s="41">
        <v>34928951830477.145</v>
      </c>
      <c r="M124" s="2"/>
      <c r="N124" s="41">
        <v>331124586568.28387</v>
      </c>
      <c r="O124" s="41">
        <v>763913490668.32947</v>
      </c>
      <c r="P124" s="41">
        <v>10368694350901.564</v>
      </c>
      <c r="Q124" s="41">
        <v>34847999193193.207</v>
      </c>
      <c r="R124" s="2"/>
      <c r="T124" s="2"/>
    </row>
    <row r="125" spans="1:20" x14ac:dyDescent="0.2">
      <c r="D125" s="3" t="s">
        <v>195</v>
      </c>
      <c r="G125" s="6" t="s">
        <v>200</v>
      </c>
      <c r="I125" s="41">
        <v>215049119055.83008</v>
      </c>
      <c r="J125" s="41">
        <v>476172636948.78052</v>
      </c>
      <c r="K125" s="41">
        <v>8275394322826.5752</v>
      </c>
      <c r="L125" s="41">
        <v>23861385881867.84</v>
      </c>
      <c r="M125" s="2"/>
      <c r="N125" s="41">
        <v>209930583385.80536</v>
      </c>
      <c r="O125" s="41">
        <v>481291172618.8053</v>
      </c>
      <c r="P125" s="41">
        <v>8354153138062.4736</v>
      </c>
      <c r="Q125" s="41">
        <v>23782627066631.934</v>
      </c>
      <c r="R125" s="2"/>
      <c r="T125" s="2"/>
    </row>
    <row r="126" spans="1:20" x14ac:dyDescent="0.2">
      <c r="G126" s="6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x14ac:dyDescent="0.2">
      <c r="G127" s="6"/>
      <c r="I127" s="2" t="s">
        <v>100</v>
      </c>
      <c r="J127" s="2"/>
      <c r="K127" s="2"/>
      <c r="L127" s="2"/>
      <c r="M127" s="2"/>
      <c r="N127" s="2" t="s">
        <v>99</v>
      </c>
      <c r="O127" s="2"/>
      <c r="P127" s="2"/>
      <c r="Q127" s="2"/>
      <c r="R127" s="2"/>
      <c r="S127" s="2"/>
      <c r="T127" s="2"/>
    </row>
    <row r="128" spans="1:20" x14ac:dyDescent="0.2">
      <c r="D128" s="3" t="s">
        <v>196</v>
      </c>
      <c r="F128" s="6" t="s">
        <v>201</v>
      </c>
      <c r="I128" s="42" cm="1">
        <f t="array" ref="I128:L129">MMULT(_xlfn.ANCHORARRAY(I95),_xlfn.MUNIT(4)*MMULT(S9:T12,{1;1}))</f>
        <v>2398211.3854046138</v>
      </c>
      <c r="J128" s="42">
        <v>1095992.0910130257</v>
      </c>
      <c r="K128" s="42">
        <v>453099.32933301799</v>
      </c>
      <c r="L128" s="42">
        <v>483593.98816073377</v>
      </c>
      <c r="M128" s="2"/>
      <c r="N128" s="42" cm="1">
        <f t="array" ref="N128:Q129">MMULT(_xlfn.ANCHORARRAY(N95),_xlfn.MUNIT(4)*MMULT(_xlfn.ANCHORARRAY(I42),MMULT(S9:T12,{1;1})))</f>
        <v>2451688.671060184</v>
      </c>
      <c r="O128" s="42">
        <v>1042514.8053574567</v>
      </c>
      <c r="P128" s="42">
        <v>460061.93810591509</v>
      </c>
      <c r="Q128" s="42">
        <v>476631.37938783661</v>
      </c>
      <c r="R128" s="2"/>
      <c r="S128" s="2"/>
      <c r="T128" s="2"/>
    </row>
    <row r="129" spans="1:20" x14ac:dyDescent="0.2">
      <c r="D129" s="3" t="s">
        <v>198</v>
      </c>
      <c r="F129" s="6" t="s">
        <v>202</v>
      </c>
      <c r="I129" s="42">
        <v>14900353837947.408</v>
      </c>
      <c r="J129" s="42">
        <v>10380564494003.777</v>
      </c>
      <c r="K129" s="42">
        <v>2897922939185.7192</v>
      </c>
      <c r="L129" s="42">
        <v>3148628291811.6382</v>
      </c>
      <c r="M129" s="2"/>
      <c r="N129" s="42">
        <v>15138929527493.33</v>
      </c>
      <c r="O129" s="42">
        <v>10141988804457.857</v>
      </c>
      <c r="P129" s="42">
        <v>2942274944075.5254</v>
      </c>
      <c r="Q129" s="42">
        <v>3104276286921.8315</v>
      </c>
      <c r="R129" s="2"/>
      <c r="S129" s="2"/>
      <c r="T129" s="2"/>
    </row>
    <row r="131" spans="1:20" x14ac:dyDescent="0.2">
      <c r="N131" s="2" t="s">
        <v>55</v>
      </c>
    </row>
    <row r="132" spans="1:20" x14ac:dyDescent="0.2">
      <c r="A132" s="3" t="s">
        <v>181</v>
      </c>
      <c r="B132" s="3" t="s">
        <v>203</v>
      </c>
      <c r="G132" s="6" t="s">
        <v>192</v>
      </c>
      <c r="I132" s="2"/>
      <c r="J132" s="2"/>
      <c r="K132" s="2"/>
      <c r="L132" s="2"/>
      <c r="M132" s="2"/>
      <c r="N132" s="43" cm="1">
        <f t="array" ref="N132:Q135">MMULT(_xlfn.ANCHORARRAY(N30),_xlfn.MUNIT(4)*V15:V18)</f>
        <v>333490260099.30426</v>
      </c>
      <c r="O132" s="43">
        <v>165775547992.71179</v>
      </c>
      <c r="P132" s="43">
        <v>148796484150.21091</v>
      </c>
      <c r="Q132" s="43">
        <v>68953319176.859238</v>
      </c>
    </row>
    <row r="133" spans="1:20" x14ac:dyDescent="0.2">
      <c r="A133" s="3" t="s">
        <v>181</v>
      </c>
      <c r="B133" s="3" t="s">
        <v>185</v>
      </c>
      <c r="G133" s="6" t="s">
        <v>192</v>
      </c>
      <c r="I133" s="2"/>
      <c r="J133" s="2"/>
      <c r="K133" s="2"/>
      <c r="L133" s="2"/>
      <c r="M133" s="2"/>
      <c r="N133" s="43">
        <v>326181059110.0896</v>
      </c>
      <c r="O133" s="43">
        <v>725402079493.31421</v>
      </c>
      <c r="P133" s="43">
        <v>11767267599.60091</v>
      </c>
      <c r="Q133" s="43">
        <v>35885048340.374138</v>
      </c>
    </row>
    <row r="134" spans="1:20" x14ac:dyDescent="0.2">
      <c r="A134" s="3" t="s">
        <v>182</v>
      </c>
      <c r="B134" s="3" t="s">
        <v>203</v>
      </c>
      <c r="G134" s="6" t="s">
        <v>192</v>
      </c>
      <c r="I134" s="2"/>
      <c r="J134" s="2"/>
      <c r="K134" s="2"/>
      <c r="L134" s="2"/>
      <c r="M134" s="2"/>
      <c r="N134" s="43">
        <v>192262250974.77069</v>
      </c>
      <c r="O134" s="43">
        <v>40999863088.362617</v>
      </c>
      <c r="P134" s="43">
        <v>30386283546734.516</v>
      </c>
      <c r="Q134" s="43">
        <v>11571145104052.539</v>
      </c>
    </row>
    <row r="135" spans="1:20" x14ac:dyDescent="0.2">
      <c r="A135" s="3" t="s">
        <v>182</v>
      </c>
      <c r="B135" s="3" t="s">
        <v>185</v>
      </c>
      <c r="G135" s="6" t="s">
        <v>192</v>
      </c>
      <c r="I135" s="2"/>
      <c r="J135" s="2"/>
      <c r="K135" s="2"/>
      <c r="L135" s="2"/>
      <c r="M135" s="2"/>
      <c r="N135" s="43">
        <v>26148522613.599251</v>
      </c>
      <c r="O135" s="43">
        <v>58234646985.259262</v>
      </c>
      <c r="P135" s="43">
        <v>11548712240117.303</v>
      </c>
      <c r="Q135" s="43">
        <v>30752940623967.793</v>
      </c>
    </row>
    <row r="136" spans="1:20" x14ac:dyDescent="0.2">
      <c r="G136" s="6"/>
      <c r="J136" s="2"/>
      <c r="K136" s="2"/>
      <c r="L136" s="2"/>
      <c r="M136" s="2"/>
      <c r="N136" s="2"/>
      <c r="O136" s="2"/>
      <c r="P136" s="2"/>
      <c r="Q136" s="2"/>
    </row>
    <row r="137" spans="1:20" x14ac:dyDescent="0.2">
      <c r="G137" s="6"/>
      <c r="I137" s="2" t="s">
        <v>57</v>
      </c>
      <c r="J137" s="2"/>
      <c r="K137" s="2"/>
      <c r="L137" s="2"/>
      <c r="M137" s="2"/>
      <c r="N137" s="2"/>
      <c r="O137" s="2"/>
      <c r="P137" s="2"/>
      <c r="Q137" s="2"/>
    </row>
    <row r="138" spans="1:20" x14ac:dyDescent="0.2">
      <c r="A138" s="3" t="s">
        <v>181</v>
      </c>
      <c r="C138" s="3" t="s">
        <v>204</v>
      </c>
      <c r="G138" s="6" t="s">
        <v>192</v>
      </c>
      <c r="I138" s="43" cm="1">
        <f t="array" ref="I138:L141">MMULT(_xlfn.ANCHORARRAY(I42),_xlfn.MUNIT(4)*V9:V12)</f>
        <v>1240653451807.9199</v>
      </c>
      <c r="J138" s="43">
        <v>34879225348.23716</v>
      </c>
      <c r="K138" s="7">
        <v>0</v>
      </c>
      <c r="L138" s="7">
        <v>0</v>
      </c>
      <c r="M138" s="2"/>
      <c r="N138" s="2"/>
      <c r="O138" s="2"/>
      <c r="P138" s="2"/>
      <c r="Q138" s="2"/>
    </row>
    <row r="139" spans="1:20" x14ac:dyDescent="0.2">
      <c r="A139" s="3" t="s">
        <v>181</v>
      </c>
      <c r="C139" s="3" t="s">
        <v>185</v>
      </c>
      <c r="G139" s="6" t="s">
        <v>192</v>
      </c>
      <c r="I139" s="43">
        <v>70776495966.181396</v>
      </c>
      <c r="J139" s="43">
        <v>2347885726033.1201</v>
      </c>
      <c r="K139" s="7">
        <v>0</v>
      </c>
      <c r="L139" s="7">
        <v>0</v>
      </c>
      <c r="M139" s="2"/>
      <c r="N139" s="2"/>
      <c r="O139" s="2"/>
      <c r="P139" s="2"/>
      <c r="Q139" s="2"/>
    </row>
    <row r="140" spans="1:20" x14ac:dyDescent="0.2">
      <c r="A140" s="3" t="s">
        <v>182</v>
      </c>
      <c r="C140" s="3" t="s">
        <v>204</v>
      </c>
      <c r="G140" s="6" t="s">
        <v>192</v>
      </c>
      <c r="I140" s="7">
        <v>0</v>
      </c>
      <c r="J140" s="7">
        <v>0</v>
      </c>
      <c r="K140" s="43">
        <v>62436978365114.156</v>
      </c>
      <c r="L140" s="43">
        <v>650694205886.13269</v>
      </c>
      <c r="M140" s="2"/>
      <c r="N140" s="2"/>
      <c r="O140" s="2"/>
      <c r="P140" s="2"/>
      <c r="Q140" s="2"/>
    </row>
    <row r="141" spans="1:20" x14ac:dyDescent="0.2">
      <c r="A141" s="3" t="s">
        <v>182</v>
      </c>
      <c r="C141" s="3" t="s">
        <v>185</v>
      </c>
      <c r="G141" s="6" t="s">
        <v>192</v>
      </c>
      <c r="I141" s="7">
        <v>0</v>
      </c>
      <c r="J141" s="7">
        <v>0</v>
      </c>
      <c r="K141" s="43">
        <v>590793849252.81348</v>
      </c>
      <c r="L141" s="43">
        <v>103904369979582.8</v>
      </c>
      <c r="M141" s="2"/>
      <c r="N141" s="2"/>
      <c r="O141" s="2"/>
      <c r="P141" s="2"/>
      <c r="Q141" s="2"/>
    </row>
    <row r="142" spans="1:20" x14ac:dyDescent="0.2">
      <c r="G142" s="6"/>
      <c r="I142" s="2"/>
      <c r="J142" s="2"/>
      <c r="K142" s="2"/>
      <c r="L142" s="2"/>
      <c r="M142" s="2"/>
      <c r="N142" s="2"/>
      <c r="O142" s="2"/>
      <c r="P142" s="2"/>
      <c r="Q142" s="2"/>
    </row>
    <row r="143" spans="1:20" x14ac:dyDescent="0.2">
      <c r="G143" s="6"/>
      <c r="I143" s="2" t="s">
        <v>79</v>
      </c>
      <c r="J143" s="2"/>
      <c r="K143" s="2"/>
      <c r="L143" s="2"/>
      <c r="M143" s="2"/>
      <c r="N143" s="2" t="s">
        <v>78</v>
      </c>
      <c r="O143" s="2"/>
      <c r="P143" s="2"/>
      <c r="Q143" s="2"/>
    </row>
    <row r="144" spans="1:20" x14ac:dyDescent="0.2">
      <c r="D144" s="3" t="s">
        <v>193</v>
      </c>
      <c r="G144" s="6" t="s">
        <v>192</v>
      </c>
      <c r="I144" s="46" cm="1">
        <f t="array" ref="I144:L146">MMULT(_xlfn.ANCHORARRAY(I54),_xlfn.MUNIT(4)*V9:V12)</f>
        <v>0</v>
      </c>
      <c r="J144" s="46">
        <v>0</v>
      </c>
      <c r="K144" s="46">
        <v>0</v>
      </c>
      <c r="L144" s="46">
        <v>0</v>
      </c>
      <c r="M144" s="2"/>
      <c r="N144" s="46" cm="1">
        <f t="array" ref="N144:Q146">MMULT(_xlfn.ANCHORARRAY(N54),_xlfn.MUNIT(4)*V15:V18)</f>
        <v>29952775078.615795</v>
      </c>
      <c r="O144" s="46">
        <v>48277489851.702499</v>
      </c>
      <c r="P144" s="46">
        <v>2963469023900.3608</v>
      </c>
      <c r="Q144" s="46">
        <v>2702620563525.7173</v>
      </c>
    </row>
    <row r="145" spans="4:17" x14ac:dyDescent="0.2">
      <c r="D145" s="3" t="s">
        <v>194</v>
      </c>
      <c r="G145" s="6" t="s">
        <v>192</v>
      </c>
      <c r="I145" s="46">
        <v>0</v>
      </c>
      <c r="J145" s="46">
        <v>0</v>
      </c>
      <c r="K145" s="46">
        <v>0</v>
      </c>
      <c r="L145" s="46">
        <v>0</v>
      </c>
      <c r="M145" s="2"/>
      <c r="N145" s="46">
        <v>234764493853.04639</v>
      </c>
      <c r="O145" s="46">
        <v>850054508368.00269</v>
      </c>
      <c r="P145" s="46">
        <v>9524123435439.9766</v>
      </c>
      <c r="Q145" s="46">
        <v>35702789183670.359</v>
      </c>
    </row>
    <row r="146" spans="4:17" x14ac:dyDescent="0.2">
      <c r="D146" s="3" t="s">
        <v>195</v>
      </c>
      <c r="G146" s="6" t="s">
        <v>192</v>
      </c>
      <c r="I146" s="46">
        <v>0</v>
      </c>
      <c r="J146" s="46">
        <v>0</v>
      </c>
      <c r="K146" s="46">
        <v>0</v>
      </c>
      <c r="L146" s="46">
        <v>0</v>
      </c>
      <c r="M146" s="2"/>
      <c r="N146" s="46">
        <v>132733315426.56129</v>
      </c>
      <c r="O146" s="46">
        <v>529918086219.82495</v>
      </c>
      <c r="P146" s="46">
        <v>8504520572962.9033</v>
      </c>
      <c r="Q146" s="46">
        <v>23660829986089.73</v>
      </c>
    </row>
    <row r="147" spans="4:17" x14ac:dyDescent="0.2">
      <c r="G147" s="6"/>
      <c r="I147" s="2"/>
      <c r="J147" s="2"/>
      <c r="K147" s="2"/>
      <c r="L147" s="2"/>
      <c r="M147" s="2"/>
      <c r="N147" s="2"/>
      <c r="O147" s="2"/>
      <c r="P147" s="2"/>
      <c r="Q147" s="2"/>
    </row>
    <row r="148" spans="4:17" x14ac:dyDescent="0.2">
      <c r="G148" s="6"/>
      <c r="I148" s="2" t="s">
        <v>87</v>
      </c>
      <c r="J148" s="2"/>
      <c r="K148" s="2"/>
      <c r="L148" s="2"/>
      <c r="M148" s="2"/>
      <c r="N148" s="2" t="s">
        <v>88</v>
      </c>
      <c r="O148" s="2"/>
      <c r="P148" s="2"/>
      <c r="Q148" s="2"/>
    </row>
    <row r="149" spans="4:17" x14ac:dyDescent="0.2">
      <c r="E149" s="3" t="s">
        <v>196</v>
      </c>
      <c r="G149" s="6" t="s">
        <v>197</v>
      </c>
      <c r="I149" s="47" cm="1">
        <f t="array" ref="I149:L150">MMULT(_xlfn.ANCHORARRAY(I59),_xlfn.MUNIT(4)*V9:V12)</f>
        <v>0</v>
      </c>
      <c r="J149" s="47">
        <v>0</v>
      </c>
      <c r="K149" s="47">
        <v>0</v>
      </c>
      <c r="L149" s="47">
        <v>0</v>
      </c>
      <c r="M149" s="2"/>
      <c r="N149" s="47" cm="1">
        <f t="array" ref="N149:Q150">MMULT(_xlfn.ANCHORARRAY(N59),_xlfn.MUNIT(4)*V15:V18)</f>
        <v>3752922.0174061353</v>
      </c>
      <c r="O149" s="47">
        <v>654771.32408630871</v>
      </c>
      <c r="P149" s="47">
        <v>19263.819242394675</v>
      </c>
      <c r="Q149" s="47">
        <v>3939.6331765534264</v>
      </c>
    </row>
    <row r="150" spans="4:17" x14ac:dyDescent="0.2">
      <c r="E150" s="3" t="s">
        <v>198</v>
      </c>
      <c r="G150" s="6" t="s">
        <v>199</v>
      </c>
      <c r="I150" s="47">
        <v>0</v>
      </c>
      <c r="J150" s="47">
        <v>0</v>
      </c>
      <c r="K150" s="47">
        <v>0</v>
      </c>
      <c r="L150" s="47">
        <v>0</v>
      </c>
      <c r="M150" s="2"/>
      <c r="N150" s="47">
        <v>22203361702361.621</v>
      </c>
      <c r="O150" s="47">
        <v>8884627250298.8613</v>
      </c>
      <c r="P150" s="47">
        <v>191085461658.1412</v>
      </c>
      <c r="Q150" s="47">
        <v>48395148629.925308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2685C-4867-4843-85D3-4E01F592B7F7}">
  <dimension ref="A1:W156"/>
  <sheetViews>
    <sheetView zoomScale="150" zoomScaleNormal="210" workbookViewId="0">
      <pane xSplit="7" ySplit="7" topLeftCell="H98" activePane="bottomRight" state="frozen"/>
      <selection activeCell="P35" sqref="P35"/>
      <selection pane="topRight" activeCell="P35" sqref="P35"/>
      <selection pane="bottomLeft" activeCell="P35" sqref="P35"/>
      <selection pane="bottomRight" activeCell="V136" sqref="V136"/>
    </sheetView>
  </sheetViews>
  <sheetFormatPr baseColWidth="10" defaultColWidth="8.83203125" defaultRowHeight="16" x14ac:dyDescent="0.2"/>
  <cols>
    <col min="1" max="1" width="7.83203125" style="3" bestFit="1" customWidth="1"/>
    <col min="2" max="2" width="11" style="3" bestFit="1" customWidth="1"/>
    <col min="3" max="3" width="12.5" style="3" bestFit="1" customWidth="1"/>
    <col min="4" max="4" width="9.83203125" style="3" bestFit="1" customWidth="1"/>
    <col min="5" max="5" width="11" style="3" bestFit="1" customWidth="1"/>
    <col min="6" max="6" width="12.5" style="3" bestFit="1" customWidth="1"/>
    <col min="7" max="7" width="12.5" style="3" customWidth="1"/>
    <col min="8" max="8" width="2.1640625" style="3" customWidth="1"/>
    <col min="9" max="12" width="7.6640625" style="3" customWidth="1"/>
    <col min="13" max="13" width="2.1640625" style="3" customWidth="1"/>
    <col min="14" max="17" width="7.6640625" style="3" customWidth="1"/>
    <col min="18" max="18" width="2.33203125" style="3" customWidth="1"/>
    <col min="19" max="20" width="8.33203125" style="3" customWidth="1"/>
    <col min="21" max="21" width="2.5" style="3" customWidth="1"/>
    <col min="22" max="22" width="10.1640625" style="3" bestFit="1" customWidth="1"/>
    <col min="24" max="16384" width="8.83203125" style="3"/>
  </cols>
  <sheetData>
    <row r="1" spans="1:22" s="3" customFormat="1" ht="15" x14ac:dyDescent="0.2">
      <c r="A1" s="2" t="s">
        <v>180</v>
      </c>
      <c r="B1" s="2"/>
      <c r="C1" s="2"/>
      <c r="D1" s="2"/>
      <c r="E1" s="2"/>
      <c r="F1" s="2"/>
      <c r="G1" s="2"/>
      <c r="I1" s="3" t="s">
        <v>181</v>
      </c>
      <c r="J1" s="3" t="s">
        <v>181</v>
      </c>
      <c r="K1" s="3" t="s">
        <v>182</v>
      </c>
      <c r="L1" s="3" t="s">
        <v>182</v>
      </c>
      <c r="N1" s="3" t="s">
        <v>181</v>
      </c>
      <c r="O1" s="3" t="s">
        <v>181</v>
      </c>
      <c r="P1" s="3" t="s">
        <v>182</v>
      </c>
      <c r="Q1" s="3" t="s">
        <v>182</v>
      </c>
      <c r="S1" s="3" t="s">
        <v>181</v>
      </c>
      <c r="T1" s="3" t="s">
        <v>182</v>
      </c>
    </row>
    <row r="2" spans="1:22" s="5" customFormat="1" x14ac:dyDescent="0.2">
      <c r="A2" s="4"/>
      <c r="B2" s="4" t="s">
        <v>136</v>
      </c>
      <c r="C2" s="4"/>
      <c r="D2" s="4"/>
      <c r="E2" s="4"/>
      <c r="F2" s="4"/>
      <c r="G2" s="4"/>
      <c r="I2" s="5" t="s">
        <v>203</v>
      </c>
      <c r="J2" s="5" t="s">
        <v>185</v>
      </c>
      <c r="K2" s="5" t="s">
        <v>203</v>
      </c>
      <c r="L2" s="5" t="s">
        <v>185</v>
      </c>
      <c r="M2" s="3"/>
      <c r="N2" s="3"/>
      <c r="O2" s="3"/>
      <c r="P2" s="3"/>
      <c r="Q2" s="3"/>
    </row>
    <row r="3" spans="1:22" s="5" customFormat="1" ht="32" x14ac:dyDescent="0.2">
      <c r="A3" s="4"/>
      <c r="B3" s="4"/>
      <c r="C3" s="4" t="s">
        <v>135</v>
      </c>
      <c r="D3" s="4"/>
      <c r="E3" s="4"/>
      <c r="F3" s="4"/>
      <c r="G3" s="4"/>
      <c r="I3" s="3"/>
      <c r="J3" s="3"/>
      <c r="K3" s="3"/>
      <c r="L3" s="3"/>
      <c r="M3" s="3"/>
      <c r="N3" s="5" t="s">
        <v>204</v>
      </c>
      <c r="O3" s="5" t="s">
        <v>185</v>
      </c>
      <c r="P3" s="5" t="s">
        <v>204</v>
      </c>
      <c r="Q3" s="5" t="s">
        <v>185</v>
      </c>
    </row>
    <row r="4" spans="1:22" s="5" customFormat="1" ht="32" x14ac:dyDescent="0.2">
      <c r="A4" s="4"/>
      <c r="B4" s="4"/>
      <c r="C4" s="4"/>
      <c r="D4" s="4" t="s">
        <v>187</v>
      </c>
      <c r="E4" s="4"/>
      <c r="F4" s="4"/>
      <c r="G4" s="4"/>
    </row>
    <row r="5" spans="1:22" s="5" customFormat="1" ht="32" x14ac:dyDescent="0.2">
      <c r="A5" s="4"/>
      <c r="B5" s="4"/>
      <c r="C5" s="4"/>
      <c r="D5" s="4"/>
      <c r="E5" s="4" t="s">
        <v>188</v>
      </c>
      <c r="F5" s="4"/>
      <c r="G5" s="4"/>
    </row>
    <row r="6" spans="1:22" s="5" customFormat="1" ht="32" x14ac:dyDescent="0.2">
      <c r="A6" s="4"/>
      <c r="B6" s="4"/>
      <c r="C6" s="4"/>
      <c r="D6" s="4"/>
      <c r="E6" s="4"/>
      <c r="F6" s="4" t="s">
        <v>189</v>
      </c>
      <c r="G6" s="4"/>
      <c r="S6" s="5" t="s">
        <v>190</v>
      </c>
      <c r="T6" s="5" t="s">
        <v>190</v>
      </c>
    </row>
    <row r="7" spans="1:22" s="3" customFormat="1" ht="15" x14ac:dyDescent="0.2">
      <c r="A7" s="2"/>
      <c r="B7" s="2"/>
      <c r="C7" s="2"/>
      <c r="D7" s="2"/>
      <c r="E7" s="2"/>
      <c r="F7" s="2"/>
      <c r="G7" s="2" t="s">
        <v>191</v>
      </c>
    </row>
    <row r="8" spans="1:22" x14ac:dyDescent="0.2">
      <c r="N8" s="2" t="s">
        <v>55</v>
      </c>
      <c r="S8" s="2" t="s">
        <v>68</v>
      </c>
      <c r="V8" s="2" t="s">
        <v>75</v>
      </c>
    </row>
    <row r="9" spans="1:22" x14ac:dyDescent="0.2">
      <c r="A9" s="3" t="s">
        <v>181</v>
      </c>
      <c r="B9" s="3" t="s">
        <v>203</v>
      </c>
      <c r="G9" s="6" t="s">
        <v>192</v>
      </c>
      <c r="I9" s="2"/>
      <c r="J9" s="2"/>
      <c r="K9" s="2"/>
      <c r="L9" s="2"/>
      <c r="M9" s="2"/>
      <c r="N9" s="43">
        <v>333490260099.3042</v>
      </c>
      <c r="O9" s="43">
        <v>165775547992.71179</v>
      </c>
      <c r="P9" s="43">
        <v>148796484150.21091</v>
      </c>
      <c r="Q9" s="43">
        <v>68953319176.859238</v>
      </c>
      <c r="R9" s="2"/>
      <c r="S9" s="44">
        <v>345243819630.76929</v>
      </c>
      <c r="T9" s="44">
        <v>249170517203.22989</v>
      </c>
      <c r="V9" s="45">
        <f>SUM(N9:Q9,S9:T9)</f>
        <v>1311429948253.0854</v>
      </c>
    </row>
    <row r="10" spans="1:22" x14ac:dyDescent="0.2">
      <c r="A10" s="3" t="s">
        <v>181</v>
      </c>
      <c r="B10" s="3" t="s">
        <v>185</v>
      </c>
      <c r="G10" s="6" t="s">
        <v>192</v>
      </c>
      <c r="I10" s="2"/>
      <c r="J10" s="2"/>
      <c r="K10" s="2"/>
      <c r="L10" s="2"/>
      <c r="M10" s="2"/>
      <c r="N10" s="43">
        <v>326181059110.0896</v>
      </c>
      <c r="O10" s="43">
        <v>725402079493.31421</v>
      </c>
      <c r="P10" s="43">
        <v>11767267599.60091</v>
      </c>
      <c r="Q10" s="43">
        <v>35885048340.37413</v>
      </c>
      <c r="R10" s="2"/>
      <c r="S10" s="44">
        <v>1239016700761.7539</v>
      </c>
      <c r="T10" s="44">
        <v>44512795932.476677</v>
      </c>
      <c r="V10" s="45">
        <f>SUM(N10:Q10,S10:T10)</f>
        <v>2382764951237.6094</v>
      </c>
    </row>
    <row r="11" spans="1:22" x14ac:dyDescent="0.2">
      <c r="A11" s="3" t="s">
        <v>182</v>
      </c>
      <c r="B11" s="3" t="s">
        <v>203</v>
      </c>
      <c r="G11" s="6" t="s">
        <v>192</v>
      </c>
      <c r="I11" s="2"/>
      <c r="J11" s="2"/>
      <c r="K11" s="2"/>
      <c r="L11" s="2"/>
      <c r="M11" s="2"/>
      <c r="N11" s="43">
        <v>192262250974.77069</v>
      </c>
      <c r="O11" s="43">
        <v>40999863088.362617</v>
      </c>
      <c r="P11" s="43">
        <v>30386283546734.512</v>
      </c>
      <c r="Q11" s="43">
        <v>11571145104052.539</v>
      </c>
      <c r="R11" s="2"/>
      <c r="S11" s="44">
        <v>135868580552.2941</v>
      </c>
      <c r="T11" s="44">
        <v>20701212872850.719</v>
      </c>
      <c r="V11" s="45">
        <f>SUM(N11:Q11,S11:T11)</f>
        <v>63027772218253.203</v>
      </c>
    </row>
    <row r="12" spans="1:22" x14ac:dyDescent="0.2">
      <c r="A12" s="3" t="s">
        <v>182</v>
      </c>
      <c r="B12" s="3" t="s">
        <v>185</v>
      </c>
      <c r="G12" s="6" t="s">
        <v>192</v>
      </c>
      <c r="I12" s="2"/>
      <c r="J12" s="2"/>
      <c r="K12" s="2"/>
      <c r="L12" s="2"/>
      <c r="M12" s="2"/>
      <c r="N12" s="43">
        <v>26148522613.599251</v>
      </c>
      <c r="O12" s="43">
        <v>58234646985.25927</v>
      </c>
      <c r="P12" s="43">
        <v>11548712240117.301</v>
      </c>
      <c r="Q12" s="43">
        <v>30752940623967.789</v>
      </c>
      <c r="R12" s="2"/>
      <c r="S12" s="44">
        <v>50207174618.457642</v>
      </c>
      <c r="T12" s="44">
        <v>62118820972569.156</v>
      </c>
      <c r="V12" s="45">
        <f>SUM(N12:Q12,S12:T12)</f>
        <v>104555064180871.56</v>
      </c>
    </row>
    <row r="13" spans="1:22" x14ac:dyDescent="0.2">
      <c r="G13" s="6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2" x14ac:dyDescent="0.2">
      <c r="G14" s="6"/>
      <c r="I14" s="2" t="s">
        <v>57</v>
      </c>
      <c r="J14" s="2"/>
      <c r="K14" s="2"/>
      <c r="L14" s="2"/>
      <c r="M14" s="2"/>
      <c r="N14" s="2"/>
      <c r="O14" s="2"/>
      <c r="P14" s="2"/>
      <c r="Q14" s="2"/>
      <c r="R14" s="2"/>
      <c r="S14" s="2" t="s">
        <v>69</v>
      </c>
      <c r="T14" s="2"/>
      <c r="V14" s="2" t="s">
        <v>73</v>
      </c>
    </row>
    <row r="15" spans="1:22" x14ac:dyDescent="0.2">
      <c r="A15" s="3" t="s">
        <v>181</v>
      </c>
      <c r="C15" s="3" t="s">
        <v>204</v>
      </c>
      <c r="G15" s="6" t="s">
        <v>192</v>
      </c>
      <c r="I15" s="43">
        <v>1240653451807.9199</v>
      </c>
      <c r="J15" s="43">
        <v>34879225348.23716</v>
      </c>
      <c r="K15" s="7">
        <v>0</v>
      </c>
      <c r="L15" s="7">
        <v>0</v>
      </c>
      <c r="M15" s="2"/>
      <c r="N15" s="2"/>
      <c r="O15" s="2"/>
      <c r="P15" s="2"/>
      <c r="Q15" s="2"/>
      <c r="R15" s="2"/>
      <c r="S15" s="10">
        <v>0</v>
      </c>
      <c r="T15" s="10">
        <v>0</v>
      </c>
      <c r="V15" s="45">
        <f>SUM(I15:L15,S15:T15)</f>
        <v>1275532677156.157</v>
      </c>
    </row>
    <row r="16" spans="1:22" x14ac:dyDescent="0.2">
      <c r="A16" s="3" t="s">
        <v>181</v>
      </c>
      <c r="C16" s="3" t="s">
        <v>185</v>
      </c>
      <c r="G16" s="6" t="s">
        <v>192</v>
      </c>
      <c r="I16" s="43">
        <v>70776495966.181396</v>
      </c>
      <c r="J16" s="43">
        <v>2347885726033.1201</v>
      </c>
      <c r="K16" s="7">
        <v>0</v>
      </c>
      <c r="L16" s="7">
        <v>0</v>
      </c>
      <c r="M16" s="2"/>
      <c r="N16" s="2"/>
      <c r="O16" s="2"/>
      <c r="P16" s="2"/>
      <c r="Q16" s="2"/>
      <c r="R16" s="2"/>
      <c r="S16" s="10">
        <v>0</v>
      </c>
      <c r="T16" s="10">
        <v>0</v>
      </c>
      <c r="V16" s="45">
        <f>SUM(I16:L16,S16:T16)</f>
        <v>2418662221999.3018</v>
      </c>
    </row>
    <row r="17" spans="1:22" x14ac:dyDescent="0.2">
      <c r="A17" s="3" t="s">
        <v>182</v>
      </c>
      <c r="C17" s="3" t="s">
        <v>204</v>
      </c>
      <c r="G17" s="6" t="s">
        <v>192</v>
      </c>
      <c r="I17" s="7">
        <v>0</v>
      </c>
      <c r="J17" s="7">
        <v>0</v>
      </c>
      <c r="K17" s="43">
        <v>62436978365114.156</v>
      </c>
      <c r="L17" s="43">
        <v>650694205886.13269</v>
      </c>
      <c r="M17" s="2"/>
      <c r="N17" s="2"/>
      <c r="O17" s="2"/>
      <c r="P17" s="2"/>
      <c r="Q17" s="2"/>
      <c r="R17" s="2"/>
      <c r="S17" s="10">
        <v>0</v>
      </c>
      <c r="T17" s="10">
        <v>0</v>
      </c>
      <c r="V17" s="45">
        <f>SUM(I17:L17,S17:T17)</f>
        <v>63087672571000.289</v>
      </c>
    </row>
    <row r="18" spans="1:22" x14ac:dyDescent="0.2">
      <c r="A18" s="3" t="s">
        <v>182</v>
      </c>
      <c r="C18" s="3" t="s">
        <v>185</v>
      </c>
      <c r="G18" s="6" t="s">
        <v>192</v>
      </c>
      <c r="I18" s="7">
        <v>0</v>
      </c>
      <c r="J18" s="7">
        <v>0</v>
      </c>
      <c r="K18" s="43">
        <v>590793849252.81348</v>
      </c>
      <c r="L18" s="43">
        <v>103904369979582.8</v>
      </c>
      <c r="M18" s="2"/>
      <c r="N18" s="2"/>
      <c r="O18" s="2"/>
      <c r="P18" s="2"/>
      <c r="Q18" s="2"/>
      <c r="R18" s="2"/>
      <c r="S18" s="10">
        <v>0</v>
      </c>
      <c r="T18" s="10">
        <v>0</v>
      </c>
      <c r="V18" s="45">
        <f>SUM(I18:L18,S18:T18)</f>
        <v>104495163828835.61</v>
      </c>
    </row>
    <row r="19" spans="1:22" x14ac:dyDescent="0.2">
      <c r="G19" s="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2" x14ac:dyDescent="0.2">
      <c r="G20" s="6"/>
      <c r="I20" s="2" t="s">
        <v>79</v>
      </c>
      <c r="J20" s="2"/>
      <c r="K20" s="2"/>
      <c r="L20" s="2"/>
      <c r="M20" s="2"/>
      <c r="N20" s="2" t="s">
        <v>78</v>
      </c>
      <c r="O20" s="2"/>
      <c r="P20" s="2"/>
      <c r="Q20" s="2"/>
      <c r="R20" s="2"/>
      <c r="S20" s="2" t="s">
        <v>42</v>
      </c>
      <c r="T20" s="2"/>
    </row>
    <row r="21" spans="1:22" x14ac:dyDescent="0.2">
      <c r="D21" s="3" t="s">
        <v>193</v>
      </c>
      <c r="G21" s="6" t="s">
        <v>192</v>
      </c>
      <c r="I21" s="46">
        <v>0</v>
      </c>
      <c r="J21" s="46">
        <v>0</v>
      </c>
      <c r="K21" s="46">
        <v>0</v>
      </c>
      <c r="L21" s="46">
        <v>0</v>
      </c>
      <c r="M21" s="2"/>
      <c r="N21" s="46">
        <v>29952775078.615791</v>
      </c>
      <c r="O21" s="46">
        <v>48277489851.702499</v>
      </c>
      <c r="P21" s="46">
        <v>2963469023900.3608</v>
      </c>
      <c r="Q21" s="46">
        <v>2702620563525.7168</v>
      </c>
      <c r="R21" s="2"/>
      <c r="S21" s="35">
        <v>0</v>
      </c>
      <c r="T21" s="35">
        <v>0</v>
      </c>
    </row>
    <row r="22" spans="1:22" x14ac:dyDescent="0.2">
      <c r="D22" s="3" t="s">
        <v>194</v>
      </c>
      <c r="G22" s="6" t="s">
        <v>192</v>
      </c>
      <c r="I22" s="46">
        <v>0</v>
      </c>
      <c r="J22" s="46">
        <v>0</v>
      </c>
      <c r="K22" s="46">
        <v>0</v>
      </c>
      <c r="L22" s="46">
        <v>0</v>
      </c>
      <c r="M22" s="2"/>
      <c r="N22" s="46">
        <v>234764493853.04639</v>
      </c>
      <c r="O22" s="46">
        <v>850054508368.00281</v>
      </c>
      <c r="P22" s="46">
        <v>9524123435439.9766</v>
      </c>
      <c r="Q22" s="46">
        <v>35702789183670.359</v>
      </c>
      <c r="R22" s="2"/>
      <c r="S22" s="35">
        <v>0</v>
      </c>
      <c r="T22" s="35">
        <v>0</v>
      </c>
    </row>
    <row r="23" spans="1:22" x14ac:dyDescent="0.2">
      <c r="D23" s="3" t="s">
        <v>195</v>
      </c>
      <c r="G23" s="6" t="s">
        <v>192</v>
      </c>
      <c r="I23" s="46">
        <v>0</v>
      </c>
      <c r="J23" s="46">
        <v>0</v>
      </c>
      <c r="K23" s="46">
        <v>0</v>
      </c>
      <c r="L23" s="46">
        <v>0</v>
      </c>
      <c r="M23" s="2"/>
      <c r="N23" s="46">
        <v>132733315426.56129</v>
      </c>
      <c r="O23" s="46">
        <v>529918086219.82501</v>
      </c>
      <c r="P23" s="46">
        <v>8504520572962.9043</v>
      </c>
      <c r="Q23" s="46">
        <v>23660829986089.73</v>
      </c>
      <c r="R23" s="2"/>
      <c r="S23" s="35">
        <v>0</v>
      </c>
      <c r="T23" s="35">
        <v>0</v>
      </c>
    </row>
    <row r="24" spans="1:22" x14ac:dyDescent="0.2">
      <c r="G24" s="6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2" x14ac:dyDescent="0.2">
      <c r="G25" s="6"/>
      <c r="I25" s="2" t="s">
        <v>87</v>
      </c>
      <c r="J25" s="2"/>
      <c r="K25" s="2"/>
      <c r="L25" s="2"/>
      <c r="M25" s="2"/>
      <c r="N25" s="2" t="s">
        <v>88</v>
      </c>
      <c r="O25" s="2"/>
      <c r="P25" s="2"/>
      <c r="Q25" s="2"/>
      <c r="R25" s="2"/>
      <c r="S25" s="2" t="s">
        <v>38</v>
      </c>
      <c r="T25" s="2"/>
    </row>
    <row r="26" spans="1:22" x14ac:dyDescent="0.2">
      <c r="E26" s="3" t="s">
        <v>196</v>
      </c>
      <c r="G26" s="6" t="s">
        <v>197</v>
      </c>
      <c r="I26" s="47">
        <v>0</v>
      </c>
      <c r="J26" s="47">
        <v>0</v>
      </c>
      <c r="K26" s="47">
        <v>0</v>
      </c>
      <c r="L26" s="47">
        <v>0</v>
      </c>
      <c r="M26" s="2"/>
      <c r="N26" s="47">
        <v>3752922.0174061349</v>
      </c>
      <c r="O26" s="47">
        <v>654771.32408630871</v>
      </c>
      <c r="P26" s="47">
        <v>19263.819242394675</v>
      </c>
      <c r="Q26" s="47">
        <v>3939.633176553426</v>
      </c>
      <c r="R26" s="2"/>
      <c r="S26" s="36">
        <v>0</v>
      </c>
      <c r="T26" s="36">
        <v>0</v>
      </c>
    </row>
    <row r="27" spans="1:22" x14ac:dyDescent="0.2">
      <c r="E27" s="3" t="s">
        <v>198</v>
      </c>
      <c r="G27" s="6" t="s">
        <v>199</v>
      </c>
      <c r="I27" s="47">
        <v>0</v>
      </c>
      <c r="J27" s="47">
        <v>0</v>
      </c>
      <c r="K27" s="47">
        <v>0</v>
      </c>
      <c r="L27" s="47">
        <v>0</v>
      </c>
      <c r="M27" s="2"/>
      <c r="N27" s="47">
        <v>22203361702361.617</v>
      </c>
      <c r="O27" s="47">
        <v>8884627250298.8613</v>
      </c>
      <c r="P27" s="47">
        <v>191085461658.14117</v>
      </c>
      <c r="Q27" s="47">
        <v>48395148629.925308</v>
      </c>
      <c r="R27" s="2"/>
      <c r="S27" s="36">
        <v>5296525995824.2637</v>
      </c>
      <c r="T27" s="36">
        <v>69021047159.929993</v>
      </c>
    </row>
    <row r="28" spans="1:22" x14ac:dyDescent="0.2"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2" x14ac:dyDescent="0.2">
      <c r="I29" s="2"/>
      <c r="J29" s="2"/>
      <c r="K29" s="2"/>
      <c r="L29" s="2"/>
      <c r="M29" s="2"/>
      <c r="N29" s="2" t="s">
        <v>56</v>
      </c>
      <c r="O29" s="2"/>
      <c r="P29" s="2"/>
      <c r="Q29" s="2"/>
      <c r="R29" s="2"/>
      <c r="S29" s="2"/>
      <c r="T29" s="2"/>
    </row>
    <row r="30" spans="1:22" x14ac:dyDescent="0.2">
      <c r="A30" s="3" t="s">
        <v>181</v>
      </c>
      <c r="B30" s="3" t="s">
        <v>203</v>
      </c>
      <c r="G30" s="6" t="s">
        <v>200</v>
      </c>
      <c r="I30" s="2"/>
      <c r="J30" s="2"/>
      <c r="K30" s="2"/>
      <c r="L30" s="2"/>
      <c r="M30" s="2"/>
      <c r="N30" s="34" cm="1">
        <f t="array" ref="N30:Q33">MMULT(N9:Q12,MINVERSE(_xlfn.MUNIT(4)*V15:V18))</f>
        <v>0.26145175742798843</v>
      </c>
      <c r="O30" s="34">
        <v>6.8540181628040348E-2</v>
      </c>
      <c r="P30" s="34">
        <v>2.3585667070338029E-3</v>
      </c>
      <c r="Q30" s="34">
        <v>6.5987091316307847E-4</v>
      </c>
      <c r="R30" s="2"/>
      <c r="S30" s="2"/>
      <c r="T30" s="2"/>
    </row>
    <row r="31" spans="1:22" x14ac:dyDescent="0.2">
      <c r="A31" s="3" t="s">
        <v>181</v>
      </c>
      <c r="B31" s="3" t="s">
        <v>185</v>
      </c>
      <c r="G31" s="6" t="s">
        <v>200</v>
      </c>
      <c r="I31" s="2"/>
      <c r="J31" s="2"/>
      <c r="K31" s="2"/>
      <c r="L31" s="2"/>
      <c r="M31" s="2"/>
      <c r="N31" s="34">
        <v>0.25572144481419423</v>
      </c>
      <c r="O31" s="34">
        <v>0.29991872072723169</v>
      </c>
      <c r="P31" s="34">
        <v>1.8652245549806521E-4</v>
      </c>
      <c r="Q31" s="34">
        <v>3.4341348465804881E-4</v>
      </c>
      <c r="R31" s="2"/>
      <c r="S31" s="2"/>
      <c r="T31" s="2"/>
    </row>
    <row r="32" spans="1:22" x14ac:dyDescent="0.2">
      <c r="A32" s="3" t="s">
        <v>182</v>
      </c>
      <c r="B32" s="3" t="s">
        <v>203</v>
      </c>
      <c r="G32" s="6" t="s">
        <v>200</v>
      </c>
      <c r="I32" s="2"/>
      <c r="J32" s="2"/>
      <c r="K32" s="2"/>
      <c r="L32" s="2"/>
      <c r="M32" s="2"/>
      <c r="N32" s="34">
        <v>0.1507309490521449</v>
      </c>
      <c r="O32" s="34">
        <v>1.6951462968016893E-2</v>
      </c>
      <c r="P32" s="34">
        <v>0.48165168104017636</v>
      </c>
      <c r="Q32" s="34">
        <v>0.11073378594827815</v>
      </c>
      <c r="R32" s="2"/>
      <c r="S32" s="2"/>
      <c r="T32" s="2"/>
    </row>
    <row r="33" spans="1:20" x14ac:dyDescent="0.2">
      <c r="A33" s="3" t="s">
        <v>182</v>
      </c>
      <c r="B33" s="3" t="s">
        <v>185</v>
      </c>
      <c r="G33" s="6" t="s">
        <v>200</v>
      </c>
      <c r="I33" s="2"/>
      <c r="J33" s="2"/>
      <c r="K33" s="2"/>
      <c r="L33" s="2"/>
      <c r="M33" s="2"/>
      <c r="N33" s="34">
        <v>2.0500080540389026E-2</v>
      </c>
      <c r="O33" s="34">
        <v>2.4077213616509729E-2</v>
      </c>
      <c r="P33" s="34">
        <v>0.18305814384133637</v>
      </c>
      <c r="Q33" s="34">
        <v>0.29430013310799241</v>
      </c>
      <c r="R33" s="2"/>
      <c r="S33" s="2"/>
      <c r="T33" s="2"/>
    </row>
    <row r="34" spans="1:20" x14ac:dyDescent="0.2">
      <c r="G34" s="6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x14ac:dyDescent="0.2">
      <c r="G35" s="6"/>
      <c r="I35" s="2"/>
      <c r="J35" s="2"/>
      <c r="K35" s="2"/>
      <c r="L35" s="2"/>
      <c r="M35" s="2"/>
      <c r="N35" s="2" t="s">
        <v>65</v>
      </c>
      <c r="O35" s="2"/>
      <c r="P35" s="2"/>
      <c r="Q35" s="2"/>
      <c r="R35" s="2"/>
      <c r="S35" s="2"/>
      <c r="T35" s="2"/>
    </row>
    <row r="36" spans="1:20" x14ac:dyDescent="0.2">
      <c r="A36" s="3" t="s">
        <v>181</v>
      </c>
      <c r="B36" s="3" t="s">
        <v>203</v>
      </c>
      <c r="G36" s="6" t="s">
        <v>200</v>
      </c>
      <c r="I36" s="2"/>
      <c r="J36" s="2"/>
      <c r="K36" s="2"/>
      <c r="L36" s="2"/>
      <c r="M36" s="2"/>
      <c r="N36" s="34" cm="1">
        <f t="array" ref="N36:Q39">MMULT(TRANSPOSE(I15:L18),MINVERSE(_xlfn.MUNIT(4)*V15:V18))</f>
        <v>0.97265516911256134</v>
      </c>
      <c r="O36" s="34">
        <v>2.9262662360383874E-2</v>
      </c>
      <c r="P36" s="34">
        <v>0</v>
      </c>
      <c r="Q36" s="34">
        <v>0</v>
      </c>
      <c r="R36" s="2"/>
      <c r="S36" s="2"/>
      <c r="T36" s="2"/>
    </row>
    <row r="37" spans="1:20" x14ac:dyDescent="0.2">
      <c r="A37" s="3" t="s">
        <v>181</v>
      </c>
      <c r="B37" s="3" t="s">
        <v>185</v>
      </c>
      <c r="G37" s="6" t="s">
        <v>200</v>
      </c>
      <c r="I37" s="2"/>
      <c r="J37" s="2"/>
      <c r="K37" s="2"/>
      <c r="L37" s="2"/>
      <c r="M37" s="2"/>
      <c r="N37" s="34">
        <v>2.7344830887438783E-2</v>
      </c>
      <c r="O37" s="34">
        <v>0.970737337639616</v>
      </c>
      <c r="P37" s="34">
        <v>0</v>
      </c>
      <c r="Q37" s="34">
        <v>0</v>
      </c>
      <c r="R37" s="2"/>
      <c r="S37" s="2"/>
      <c r="T37" s="2"/>
    </row>
    <row r="38" spans="1:20" x14ac:dyDescent="0.2">
      <c r="A38" s="3" t="s">
        <v>182</v>
      </c>
      <c r="B38" s="3" t="s">
        <v>203</v>
      </c>
      <c r="G38" s="6" t="s">
        <v>200</v>
      </c>
      <c r="I38" s="2"/>
      <c r="J38" s="2"/>
      <c r="K38" s="2"/>
      <c r="L38" s="2"/>
      <c r="M38" s="2"/>
      <c r="N38" s="34">
        <v>0</v>
      </c>
      <c r="O38" s="34">
        <v>0</v>
      </c>
      <c r="P38" s="34">
        <v>0.98968587396921603</v>
      </c>
      <c r="Q38" s="34">
        <v>5.6537913105772176E-3</v>
      </c>
      <c r="R38" s="2"/>
      <c r="S38" s="2"/>
      <c r="T38" s="2"/>
    </row>
    <row r="39" spans="1:20" x14ac:dyDescent="0.2">
      <c r="A39" s="3" t="s">
        <v>182</v>
      </c>
      <c r="B39" s="3" t="s">
        <v>185</v>
      </c>
      <c r="G39" s="6" t="s">
        <v>200</v>
      </c>
      <c r="I39" s="2"/>
      <c r="J39" s="2"/>
      <c r="K39" s="2"/>
      <c r="L39" s="2"/>
      <c r="M39" s="2"/>
      <c r="N39" s="34">
        <v>0</v>
      </c>
      <c r="O39" s="34">
        <v>0</v>
      </c>
      <c r="P39" s="34">
        <v>1.0314126030784014E-2</v>
      </c>
      <c r="Q39" s="34">
        <v>0.99434620868942281</v>
      </c>
      <c r="R39" s="2"/>
      <c r="S39" s="2"/>
      <c r="T39" s="2"/>
    </row>
    <row r="40" spans="1:20" x14ac:dyDescent="0.2"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x14ac:dyDescent="0.2">
      <c r="I41" s="2"/>
      <c r="J41" s="2"/>
      <c r="K41" s="2"/>
      <c r="L41" s="2"/>
      <c r="M41" s="2"/>
      <c r="N41" s="2" t="s">
        <v>152</v>
      </c>
      <c r="O41" s="2"/>
      <c r="P41" s="2"/>
      <c r="Q41" s="2"/>
      <c r="R41" s="2"/>
      <c r="S41" s="2"/>
      <c r="T41" s="2"/>
    </row>
    <row r="42" spans="1:20" x14ac:dyDescent="0.2">
      <c r="A42" s="3" t="s">
        <v>181</v>
      </c>
      <c r="B42" s="3" t="s">
        <v>203</v>
      </c>
      <c r="G42" s="6" t="s">
        <v>200</v>
      </c>
      <c r="I42" s="2"/>
      <c r="J42" s="2"/>
      <c r="K42" s="2"/>
      <c r="L42" s="2"/>
      <c r="M42" s="2"/>
      <c r="N42" s="34" cm="1">
        <f t="array" ref="N42:Q45">MMULT(MINVERSE(_xlfn.MUNIT(4)*V9:V12),N9:Q12)</f>
        <v>0.254295138328613</v>
      </c>
      <c r="O42" s="34">
        <v>0.12640823721734903</v>
      </c>
      <c r="P42" s="34">
        <v>0.11346125223723769</v>
      </c>
      <c r="Q42" s="34">
        <v>5.2578728485429042E-2</v>
      </c>
      <c r="R42" s="2"/>
      <c r="S42" s="2"/>
      <c r="T42" s="2"/>
    </row>
    <row r="43" spans="1:20" x14ac:dyDescent="0.2">
      <c r="A43" s="3" t="s">
        <v>181</v>
      </c>
      <c r="B43" s="3" t="s">
        <v>185</v>
      </c>
      <c r="G43" s="6" t="s">
        <v>200</v>
      </c>
      <c r="I43" s="2"/>
      <c r="J43" s="2"/>
      <c r="K43" s="2"/>
      <c r="L43" s="2"/>
      <c r="M43" s="2"/>
      <c r="N43" s="34">
        <v>0.13689183187820142</v>
      </c>
      <c r="O43" s="34">
        <v>0.30443711164902776</v>
      </c>
      <c r="P43" s="34">
        <v>4.9384928183910824E-3</v>
      </c>
      <c r="Q43" s="34">
        <v>1.5060255239080724E-2</v>
      </c>
      <c r="R43" s="2"/>
      <c r="S43" s="2"/>
      <c r="T43" s="2"/>
    </row>
    <row r="44" spans="1:20" x14ac:dyDescent="0.2">
      <c r="A44" s="3" t="s">
        <v>182</v>
      </c>
      <c r="B44" s="3" t="s">
        <v>203</v>
      </c>
      <c r="G44" s="6" t="s">
        <v>200</v>
      </c>
      <c r="I44" s="2"/>
      <c r="J44" s="2"/>
      <c r="K44" s="2"/>
      <c r="L44" s="2"/>
      <c r="M44" s="2"/>
      <c r="N44" s="34">
        <v>3.0504370408175464E-3</v>
      </c>
      <c r="O44" s="34">
        <v>6.5050471633977286E-4</v>
      </c>
      <c r="P44" s="34">
        <v>0.48210943330683786</v>
      </c>
      <c r="Q44" s="34">
        <v>0.18358803899944076</v>
      </c>
      <c r="R44" s="2"/>
      <c r="S44" s="2"/>
      <c r="T44" s="2"/>
    </row>
    <row r="45" spans="1:20" x14ac:dyDescent="0.2">
      <c r="A45" s="3" t="s">
        <v>182</v>
      </c>
      <c r="B45" s="3" t="s">
        <v>185</v>
      </c>
      <c r="G45" s="6" t="s">
        <v>200</v>
      </c>
      <c r="I45" s="2"/>
      <c r="J45" s="2"/>
      <c r="K45" s="2"/>
      <c r="L45" s="2"/>
      <c r="M45" s="2"/>
      <c r="N45" s="34">
        <v>2.5009331512019812E-4</v>
      </c>
      <c r="O45" s="34">
        <v>5.569758618723449E-4</v>
      </c>
      <c r="P45" s="34">
        <v>0.11045579026319557</v>
      </c>
      <c r="Q45" s="34">
        <v>0.29413152643441315</v>
      </c>
      <c r="R45" s="2"/>
      <c r="S45" s="2"/>
      <c r="T45" s="2"/>
    </row>
    <row r="46" spans="1:20" x14ac:dyDescent="0.2">
      <c r="G46" s="6"/>
      <c r="I46" s="2"/>
      <c r="J46" s="2"/>
      <c r="K46" s="2"/>
      <c r="L46" s="2"/>
      <c r="M46" s="2"/>
      <c r="N46" s="2"/>
      <c r="O46" s="2"/>
      <c r="P46" s="2"/>
      <c r="Q46" s="2"/>
      <c r="R46" s="2"/>
      <c r="T46" s="2"/>
    </row>
    <row r="47" spans="1:20" x14ac:dyDescent="0.2">
      <c r="G47" s="6"/>
      <c r="I47" s="2" t="s">
        <v>58</v>
      </c>
      <c r="J47" s="2"/>
      <c r="K47" s="2"/>
      <c r="L47" s="2"/>
      <c r="M47" s="2"/>
      <c r="N47" s="2"/>
      <c r="O47" s="2"/>
      <c r="P47" s="2"/>
      <c r="Q47" s="2"/>
      <c r="R47" s="2"/>
      <c r="T47" s="2"/>
    </row>
    <row r="48" spans="1:20" x14ac:dyDescent="0.2">
      <c r="A48" s="3" t="s">
        <v>181</v>
      </c>
      <c r="C48" s="3" t="s">
        <v>204</v>
      </c>
      <c r="G48" s="6" t="s">
        <v>200</v>
      </c>
      <c r="I48" s="34" cm="1">
        <f t="array" ref="I48:L51">MINVERSE(_xlfn.ANCHORARRAY(N36))</f>
        <v>1.0289856350264843</v>
      </c>
      <c r="J48" s="34">
        <v>-3.1018544403248027E-2</v>
      </c>
      <c r="K48" s="34">
        <v>0</v>
      </c>
      <c r="L48" s="34">
        <v>0</v>
      </c>
      <c r="M48" s="2"/>
      <c r="N48" s="2"/>
      <c r="O48" s="2"/>
      <c r="P48" s="2"/>
      <c r="Q48" s="2"/>
      <c r="R48" s="2"/>
      <c r="T48" s="2"/>
    </row>
    <row r="49" spans="1:20" x14ac:dyDescent="0.2">
      <c r="A49" s="3" t="s">
        <v>181</v>
      </c>
      <c r="C49" s="3" t="s">
        <v>185</v>
      </c>
      <c r="G49" s="6" t="s">
        <v>200</v>
      </c>
      <c r="I49" s="34">
        <v>-2.8985635026484349E-2</v>
      </c>
      <c r="J49" s="34">
        <v>1.0310185444032482</v>
      </c>
      <c r="K49" s="34">
        <v>0</v>
      </c>
      <c r="L49" s="34">
        <v>0</v>
      </c>
      <c r="M49" s="2"/>
      <c r="N49" s="2"/>
      <c r="O49" s="2"/>
      <c r="P49" s="2"/>
      <c r="Q49" s="2"/>
      <c r="R49" s="2"/>
      <c r="T49" s="2"/>
    </row>
    <row r="50" spans="1:20" x14ac:dyDescent="0.2">
      <c r="A50" s="3" t="s">
        <v>182</v>
      </c>
      <c r="C50" s="3" t="s">
        <v>204</v>
      </c>
      <c r="G50" s="6" t="s">
        <v>200</v>
      </c>
      <c r="I50" s="34">
        <v>0</v>
      </c>
      <c r="J50" s="34">
        <v>0</v>
      </c>
      <c r="K50" s="34">
        <v>1.0104814936550823</v>
      </c>
      <c r="L50" s="34">
        <v>-5.7455355472780046E-3</v>
      </c>
      <c r="M50" s="2"/>
      <c r="N50" s="2"/>
      <c r="O50" s="2"/>
      <c r="P50" s="2"/>
      <c r="Q50" s="2"/>
      <c r="R50" s="2"/>
      <c r="T50" s="2"/>
    </row>
    <row r="51" spans="1:20" x14ac:dyDescent="0.2">
      <c r="A51" s="3" t="s">
        <v>182</v>
      </c>
      <c r="C51" s="3" t="s">
        <v>185</v>
      </c>
      <c r="G51" s="6" t="s">
        <v>200</v>
      </c>
      <c r="I51" s="34">
        <v>0</v>
      </c>
      <c r="J51" s="34">
        <v>0</v>
      </c>
      <c r="K51" s="34">
        <v>-1.0481493655082372E-2</v>
      </c>
      <c r="L51" s="34">
        <v>1.005745535547278</v>
      </c>
      <c r="M51" s="2"/>
      <c r="N51" s="2"/>
      <c r="O51" s="2"/>
      <c r="P51" s="2"/>
      <c r="Q51" s="2"/>
      <c r="R51" s="2"/>
      <c r="T51" s="2"/>
    </row>
    <row r="52" spans="1:20" x14ac:dyDescent="0.2">
      <c r="G52" s="6"/>
      <c r="I52" s="2"/>
      <c r="J52" s="2"/>
      <c r="K52" s="2"/>
      <c r="L52" s="2"/>
      <c r="M52" s="2"/>
      <c r="N52" s="2"/>
      <c r="O52" s="2"/>
      <c r="P52" s="2"/>
      <c r="Q52" s="2"/>
      <c r="R52" s="2"/>
      <c r="T52" s="2"/>
    </row>
    <row r="53" spans="1:20" x14ac:dyDescent="0.2">
      <c r="G53" s="6"/>
      <c r="I53" s="2" t="s">
        <v>153</v>
      </c>
      <c r="J53" s="2"/>
      <c r="K53" s="2"/>
      <c r="L53" s="2"/>
      <c r="M53" s="2"/>
      <c r="N53" s="2"/>
      <c r="O53" s="2"/>
      <c r="P53" s="2"/>
      <c r="Q53" s="2"/>
      <c r="R53" s="2"/>
      <c r="T53" s="2"/>
    </row>
    <row r="54" spans="1:20" x14ac:dyDescent="0.2">
      <c r="A54" s="3" t="s">
        <v>181</v>
      </c>
      <c r="C54" s="3" t="s">
        <v>204</v>
      </c>
      <c r="G54" s="6" t="s">
        <v>200</v>
      </c>
      <c r="I54" s="34" cm="1">
        <f t="array" ref="I54:L57">MMULT(MINVERSE(_xlfn.MUNIT(4)*V15:V18),I15:L18)</f>
        <v>0.97265516911256134</v>
      </c>
      <c r="J54" s="34">
        <v>2.7344830887438783E-2</v>
      </c>
      <c r="K54" s="34">
        <v>0</v>
      </c>
      <c r="L54" s="34">
        <v>0</v>
      </c>
      <c r="M54" s="2"/>
      <c r="N54" s="2"/>
      <c r="O54" s="2"/>
      <c r="P54" s="2"/>
      <c r="Q54" s="2"/>
      <c r="R54" s="2"/>
      <c r="T54" s="2"/>
    </row>
    <row r="55" spans="1:20" x14ac:dyDescent="0.2">
      <c r="A55" s="3" t="s">
        <v>181</v>
      </c>
      <c r="C55" s="3" t="s">
        <v>185</v>
      </c>
      <c r="G55" s="6" t="s">
        <v>200</v>
      </c>
      <c r="I55" s="34">
        <v>2.9262662360383874E-2</v>
      </c>
      <c r="J55" s="34">
        <v>0.970737337639616</v>
      </c>
      <c r="K55" s="34">
        <v>0</v>
      </c>
      <c r="L55" s="34">
        <v>0</v>
      </c>
      <c r="M55" s="2"/>
      <c r="N55" s="2"/>
      <c r="O55" s="2"/>
      <c r="P55" s="2"/>
      <c r="Q55" s="2"/>
      <c r="R55" s="2"/>
      <c r="T55" s="2"/>
    </row>
    <row r="56" spans="1:20" x14ac:dyDescent="0.2">
      <c r="A56" s="3" t="s">
        <v>182</v>
      </c>
      <c r="C56" s="3" t="s">
        <v>204</v>
      </c>
      <c r="G56" s="6" t="s">
        <v>200</v>
      </c>
      <c r="I56" s="34">
        <v>0</v>
      </c>
      <c r="J56" s="34">
        <v>0</v>
      </c>
      <c r="K56" s="34">
        <v>0.98968587396921603</v>
      </c>
      <c r="L56" s="34">
        <v>1.0314126030784014E-2</v>
      </c>
      <c r="M56" s="2"/>
      <c r="N56" s="2"/>
      <c r="O56" s="2"/>
      <c r="P56" s="2"/>
      <c r="Q56" s="2"/>
      <c r="R56" s="2"/>
      <c r="T56" s="2"/>
    </row>
    <row r="57" spans="1:20" x14ac:dyDescent="0.2">
      <c r="A57" s="3" t="s">
        <v>182</v>
      </c>
      <c r="C57" s="3" t="s">
        <v>185</v>
      </c>
      <c r="G57" s="6" t="s">
        <v>200</v>
      </c>
      <c r="I57" s="34">
        <v>0</v>
      </c>
      <c r="J57" s="34">
        <v>0</v>
      </c>
      <c r="K57" s="34">
        <v>5.6537913105772176E-3</v>
      </c>
      <c r="L57" s="34">
        <v>0.99434620868942281</v>
      </c>
      <c r="M57" s="2"/>
      <c r="N57" s="2"/>
      <c r="O57" s="2"/>
      <c r="P57" s="2"/>
      <c r="Q57" s="2"/>
      <c r="R57" s="2"/>
      <c r="T57" s="2"/>
    </row>
    <row r="58" spans="1:20" x14ac:dyDescent="0.2">
      <c r="G58" s="6"/>
      <c r="I58" s="2"/>
      <c r="J58" s="2"/>
      <c r="K58" s="2"/>
      <c r="L58" s="2"/>
      <c r="M58" s="2"/>
      <c r="N58" s="2"/>
      <c r="O58" s="2"/>
      <c r="P58" s="2"/>
      <c r="Q58" s="2"/>
      <c r="R58" s="2"/>
      <c r="T58" s="2"/>
    </row>
    <row r="59" spans="1:20" x14ac:dyDescent="0.2">
      <c r="G59" s="6"/>
      <c r="I59" s="2" t="s">
        <v>83</v>
      </c>
      <c r="J59" s="2"/>
      <c r="K59" s="2"/>
      <c r="L59" s="2"/>
      <c r="M59" s="2"/>
      <c r="N59" s="2" t="s">
        <v>84</v>
      </c>
      <c r="O59" s="2"/>
      <c r="P59" s="2"/>
      <c r="Q59" s="2"/>
      <c r="R59" s="2"/>
      <c r="S59" s="2"/>
      <c r="T59" s="2"/>
    </row>
    <row r="60" spans="1:20" x14ac:dyDescent="0.2">
      <c r="D60" s="3" t="s">
        <v>193</v>
      </c>
      <c r="G60" s="6" t="s">
        <v>200</v>
      </c>
      <c r="I60" s="35" cm="1">
        <f t="array" ref="I60:L62">MMULT(I21:L23,MINVERSE(_xlfn.MUNIT(4)*V9:V12))</f>
        <v>0</v>
      </c>
      <c r="J60" s="35">
        <v>0</v>
      </c>
      <c r="K60" s="35">
        <v>0</v>
      </c>
      <c r="L60" s="35">
        <v>0</v>
      </c>
      <c r="M60" s="2"/>
      <c r="N60" s="35" cm="1">
        <f t="array" ref="N60:Q62">MMULT(N21:Q23,MINVERSE(_xlfn.MUNIT(4)*V15:V18))</f>
        <v>2.3482561924949279E-2</v>
      </c>
      <c r="O60" s="35">
        <v>1.9960410102984789E-2</v>
      </c>
      <c r="P60" s="35">
        <v>4.6973820766096672E-2</v>
      </c>
      <c r="Q60" s="35">
        <v>2.5863594682263416E-2</v>
      </c>
      <c r="R60" s="2"/>
      <c r="S60" s="2"/>
      <c r="T60" s="2"/>
    </row>
    <row r="61" spans="1:20" x14ac:dyDescent="0.2">
      <c r="D61" s="3" t="s">
        <v>194</v>
      </c>
      <c r="G61" s="6" t="s">
        <v>200</v>
      </c>
      <c r="I61" s="35">
        <v>0</v>
      </c>
      <c r="J61" s="35">
        <v>0</v>
      </c>
      <c r="K61" s="35">
        <v>0</v>
      </c>
      <c r="L61" s="35">
        <v>0</v>
      </c>
      <c r="M61" s="2"/>
      <c r="N61" s="35">
        <v>0.1840521203866464</v>
      </c>
      <c r="O61" s="35">
        <v>0.35145647897263438</v>
      </c>
      <c r="P61" s="35">
        <v>0.15096647327924981</v>
      </c>
      <c r="Q61" s="35">
        <v>0.34166929717581934</v>
      </c>
      <c r="R61" s="2"/>
      <c r="S61" s="2"/>
      <c r="T61" s="2"/>
    </row>
    <row r="62" spans="1:20" x14ac:dyDescent="0.2">
      <c r="D62" s="3" t="s">
        <v>195</v>
      </c>
      <c r="G62" s="6" t="s">
        <v>200</v>
      </c>
      <c r="I62" s="35">
        <v>0</v>
      </c>
      <c r="J62" s="35">
        <v>0</v>
      </c>
      <c r="K62" s="35">
        <v>0</v>
      </c>
      <c r="L62" s="35">
        <v>0</v>
      </c>
      <c r="M62" s="2"/>
      <c r="N62" s="35">
        <v>0.10406108585355468</v>
      </c>
      <c r="O62" s="35">
        <v>0.21909553198453105</v>
      </c>
      <c r="P62" s="35">
        <v>0.13480479190909642</v>
      </c>
      <c r="Q62" s="35">
        <v>0.22642990468770849</v>
      </c>
      <c r="R62" s="2"/>
      <c r="S62" s="2"/>
      <c r="T62" s="2"/>
    </row>
    <row r="63" spans="1:20" x14ac:dyDescent="0.2">
      <c r="G63" s="6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x14ac:dyDescent="0.2">
      <c r="G64" s="6"/>
      <c r="I64" s="2" t="s">
        <v>89</v>
      </c>
      <c r="J64" s="2"/>
      <c r="K64" s="2"/>
      <c r="L64" s="2"/>
      <c r="M64" s="2"/>
      <c r="N64" s="2" t="s">
        <v>90</v>
      </c>
      <c r="O64" s="2"/>
      <c r="P64" s="2"/>
      <c r="Q64" s="2"/>
      <c r="R64" s="2"/>
      <c r="S64" s="2"/>
      <c r="T64" s="2"/>
    </row>
    <row r="65" spans="1:20" x14ac:dyDescent="0.2">
      <c r="E65" s="3" t="s">
        <v>196</v>
      </c>
      <c r="G65" s="6" t="s">
        <v>201</v>
      </c>
      <c r="I65" s="36" cm="1">
        <f t="array" ref="I65:L66">MMULT(I26:L27,MINVERSE(_xlfn.MUNIT(4)*V9:V12))</f>
        <v>0</v>
      </c>
      <c r="J65" s="36">
        <v>0</v>
      </c>
      <c r="K65" s="36">
        <v>0</v>
      </c>
      <c r="L65" s="36">
        <v>0</v>
      </c>
      <c r="M65" s="2"/>
      <c r="N65" s="36" cm="1">
        <f t="array" ref="N65:Q66">MMULT(N26:Q27,MINVERSE(_xlfn.MUNIT(4)*V15:V18))</f>
        <v>2.9422390226594595E-6</v>
      </c>
      <c r="O65" s="36">
        <v>2.7071631504835145E-7</v>
      </c>
      <c r="P65" s="36">
        <v>3.0534997500050011E-10</v>
      </c>
      <c r="Q65" s="36">
        <v>3.7701583807329065E-11</v>
      </c>
      <c r="R65" s="2"/>
      <c r="S65" s="2"/>
      <c r="T65" s="2"/>
    </row>
    <row r="66" spans="1:20" x14ac:dyDescent="0.2">
      <c r="E66" s="3" t="s">
        <v>198</v>
      </c>
      <c r="G66" s="6" t="s">
        <v>202</v>
      </c>
      <c r="I66" s="36">
        <v>0</v>
      </c>
      <c r="J66" s="36">
        <v>0</v>
      </c>
      <c r="K66" s="36">
        <v>0</v>
      </c>
      <c r="L66" s="36">
        <v>0</v>
      </c>
      <c r="M66" s="2"/>
      <c r="N66" s="36">
        <v>17.407128880355117</v>
      </c>
      <c r="O66" s="36">
        <v>3.6733642132776594</v>
      </c>
      <c r="P66" s="36">
        <v>3.0288874810382219E-3</v>
      </c>
      <c r="Q66" s="36">
        <v>4.6313290353989177E-4</v>
      </c>
      <c r="R66" s="2"/>
      <c r="S66" s="2"/>
      <c r="T66" s="2"/>
    </row>
    <row r="67" spans="1:20" x14ac:dyDescent="0.2"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x14ac:dyDescent="0.2">
      <c r="I68" s="2" t="s">
        <v>111</v>
      </c>
      <c r="J68" s="2"/>
      <c r="K68" s="2"/>
      <c r="L68" s="2"/>
      <c r="M68" s="2"/>
      <c r="N68" s="2" t="s">
        <v>112</v>
      </c>
      <c r="O68" s="2"/>
      <c r="P68" s="2"/>
      <c r="Q68" s="2"/>
      <c r="R68" s="2"/>
      <c r="S68" s="2"/>
      <c r="T68" s="2"/>
    </row>
    <row r="69" spans="1:20" x14ac:dyDescent="0.2">
      <c r="A69" s="3" t="s">
        <v>181</v>
      </c>
      <c r="B69" s="3" t="s">
        <v>203</v>
      </c>
      <c r="G69" s="6" t="s">
        <v>200</v>
      </c>
      <c r="I69" s="37" cm="1">
        <f t="array" ref="I69:L72">MINVERSE(_xlfn.MUNIT(4)-MMULT(N30:Q33,I48:L51))</f>
        <v>1.4098739670158156</v>
      </c>
      <c r="J69" s="37">
        <v>0.12645089010209307</v>
      </c>
      <c r="K69" s="37">
        <v>7.444761815973814E-3</v>
      </c>
      <c r="L69" s="37">
        <v>2.5084853066430369E-3</v>
      </c>
      <c r="M69" s="2"/>
      <c r="N69" s="37" cm="1">
        <f t="array" ref="N69:Q72">MMULT(_xlfn.ANCHORARRAY(I69),_xlfn.ANCHORARRAY(N30))</f>
        <v>0.40212381090801236</v>
      </c>
      <c r="O69" s="37">
        <v>0.13474460390696039</v>
      </c>
      <c r="P69" s="37">
        <v>7.3938484379337775E-3</v>
      </c>
      <c r="Q69" s="37">
        <v>2.5363939838780976E-3</v>
      </c>
      <c r="R69" s="2"/>
      <c r="S69" s="2"/>
      <c r="T69" s="2"/>
    </row>
    <row r="70" spans="1:20" x14ac:dyDescent="0.2">
      <c r="A70" s="3" t="s">
        <v>181</v>
      </c>
      <c r="B70" s="3" t="s">
        <v>185</v>
      </c>
      <c r="G70" s="6" t="s">
        <v>200</v>
      </c>
      <c r="I70" s="37">
        <v>0.5136303891560563</v>
      </c>
      <c r="J70" s="37">
        <v>1.4773187354396982</v>
      </c>
      <c r="K70" s="37">
        <v>3.517512461564681E-3</v>
      </c>
      <c r="L70" s="37">
        <v>1.7368587037618684E-3</v>
      </c>
      <c r="M70" s="2"/>
      <c r="N70" s="37">
        <v>0.51263745312593922</v>
      </c>
      <c r="O70" s="37">
        <v>0.47838131110214699</v>
      </c>
      <c r="P70" s="37">
        <v>3.4991465742895142E-3</v>
      </c>
      <c r="Q70" s="37">
        <v>1.7469261485048805E-3</v>
      </c>
      <c r="R70" s="2"/>
      <c r="S70" s="2"/>
      <c r="T70" s="2"/>
    </row>
    <row r="71" spans="1:20" x14ac:dyDescent="0.2">
      <c r="A71" s="3" t="s">
        <v>182</v>
      </c>
      <c r="B71" s="3" t="s">
        <v>203</v>
      </c>
      <c r="G71" s="6" t="s">
        <v>200</v>
      </c>
      <c r="I71" s="37">
        <v>0.47466429595101944</v>
      </c>
      <c r="J71" s="37">
        <v>9.1201203921056115E-2</v>
      </c>
      <c r="K71" s="37">
        <v>2.0582725319626118</v>
      </c>
      <c r="L71" s="37">
        <v>0.3175242352914785</v>
      </c>
      <c r="M71" s="2"/>
      <c r="N71" s="37">
        <v>0.46417856254788575</v>
      </c>
      <c r="O71" s="37">
        <v>0.10242235491079771</v>
      </c>
      <c r="P71" s="37">
        <v>1.0506323606736574</v>
      </c>
      <c r="Q71" s="37">
        <v>0.32171227157452259</v>
      </c>
      <c r="R71" s="2"/>
      <c r="S71" s="2"/>
      <c r="T71" s="2"/>
    </row>
    <row r="72" spans="1:20" x14ac:dyDescent="0.2">
      <c r="A72" s="3" t="s">
        <v>182</v>
      </c>
      <c r="B72" s="3" t="s">
        <v>185</v>
      </c>
      <c r="G72" s="6" t="s">
        <v>200</v>
      </c>
      <c r="I72" s="37">
        <v>0.1808607925478351</v>
      </c>
      <c r="J72" s="37">
        <v>7.7867853115627092E-2</v>
      </c>
      <c r="K72" s="37">
        <v>0.53133092914722357</v>
      </c>
      <c r="L72" s="37">
        <v>1.500364879054304</v>
      </c>
      <c r="M72" s="2"/>
      <c r="N72" s="37">
        <v>0.17804446803646118</v>
      </c>
      <c r="O72" s="37">
        <v>8.0881700727735234E-2</v>
      </c>
      <c r="P72" s="37">
        <v>0.53101154140388962</v>
      </c>
      <c r="Q72" s="37">
        <v>0.50053995463924217</v>
      </c>
      <c r="R72" s="2"/>
      <c r="S72" s="2"/>
      <c r="T72" s="2"/>
    </row>
    <row r="73" spans="1:20" x14ac:dyDescent="0.2">
      <c r="G73" s="6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x14ac:dyDescent="0.2">
      <c r="G74" s="6"/>
      <c r="I74" s="2" t="s">
        <v>113</v>
      </c>
      <c r="J74" s="2"/>
      <c r="K74" s="2"/>
      <c r="L74" s="2"/>
      <c r="M74" s="2"/>
      <c r="N74" s="2" t="s">
        <v>114</v>
      </c>
      <c r="O74" s="2"/>
      <c r="P74" s="2"/>
      <c r="Q74" s="2"/>
      <c r="R74" s="2"/>
      <c r="S74" s="2"/>
      <c r="T74" s="2"/>
    </row>
    <row r="75" spans="1:20" x14ac:dyDescent="0.2">
      <c r="A75" s="3" t="s">
        <v>181</v>
      </c>
      <c r="C75" s="3" t="s">
        <v>204</v>
      </c>
      <c r="G75" s="6" t="s">
        <v>200</v>
      </c>
      <c r="I75" s="37" cm="1">
        <f t="array" ref="I75:L78">MMULT(_xlfn.ANCHORARRAY(N75),_xlfn.ANCHORARRAY(I48))</f>
        <v>1.4348079922241832</v>
      </c>
      <c r="J75" s="37">
        <v>8.4291872658379896E-2</v>
      </c>
      <c r="K75" s="37">
        <v>7.5514448483527154E-3</v>
      </c>
      <c r="L75" s="37">
        <v>2.5273205173858867E-3</v>
      </c>
      <c r="M75" s="2"/>
      <c r="N75" s="37" cm="1">
        <f t="array" ref="N75:Q78">MINVERSE(_xlfn.MUNIT(4)-MMULT(_xlfn.ANCHORARRAY(I48),_xlfn.ANCHORARRAY(N30)))</f>
        <v>1.3978783573238962</v>
      </c>
      <c r="O75" s="37">
        <v>0.12381156987748979</v>
      </c>
      <c r="P75" s="37">
        <v>7.4996253968087952E-3</v>
      </c>
      <c r="Q75" s="37">
        <v>2.5557258678715663E-3</v>
      </c>
      <c r="R75" s="2"/>
      <c r="S75" s="2"/>
      <c r="T75" s="2"/>
    </row>
    <row r="76" spans="1:20" x14ac:dyDescent="0.2">
      <c r="A76" s="3" t="s">
        <v>181</v>
      </c>
      <c r="C76" s="3" t="s">
        <v>185</v>
      </c>
      <c r="G76" s="6" t="s">
        <v>200</v>
      </c>
      <c r="I76" s="37">
        <v>0.48869636394768912</v>
      </c>
      <c r="J76" s="37">
        <v>1.5194777528834114</v>
      </c>
      <c r="K76" s="37">
        <v>3.4108294291857796E-3</v>
      </c>
      <c r="L76" s="37">
        <v>1.7180234930190205E-3</v>
      </c>
      <c r="M76" s="2"/>
      <c r="N76" s="37">
        <v>0.51688290671005577</v>
      </c>
      <c r="O76" s="37">
        <v>1.4893143451316175</v>
      </c>
      <c r="P76" s="37">
        <v>3.3933696154144965E-3</v>
      </c>
      <c r="Q76" s="37">
        <v>1.7275942645114139E-3</v>
      </c>
      <c r="R76" s="2"/>
      <c r="S76" s="2"/>
      <c r="T76" s="2"/>
    </row>
    <row r="77" spans="1:20" x14ac:dyDescent="0.2">
      <c r="A77" s="3" t="s">
        <v>182</v>
      </c>
      <c r="C77" s="3" t="s">
        <v>204</v>
      </c>
      <c r="G77" s="6" t="s">
        <v>200</v>
      </c>
      <c r="I77" s="37">
        <v>0.47860034464463186</v>
      </c>
      <c r="J77" s="37">
        <v>9.1709736243224482E-2</v>
      </c>
      <c r="K77" s="37">
        <v>2.0767935217060245</v>
      </c>
      <c r="L77" s="37">
        <v>0.31223196380252705</v>
      </c>
      <c r="M77" s="2"/>
      <c r="N77" s="37">
        <v>0.46802088638595707</v>
      </c>
      <c r="O77" s="37">
        <v>0.10303118548727834</v>
      </c>
      <c r="P77" s="37">
        <v>2.0585936114087313</v>
      </c>
      <c r="Q77" s="37">
        <v>0.32220842660558047</v>
      </c>
      <c r="R77" s="2"/>
      <c r="S77" s="2"/>
      <c r="T77" s="2"/>
    </row>
    <row r="78" spans="1:20" x14ac:dyDescent="0.2">
      <c r="A78" s="3" t="s">
        <v>182</v>
      </c>
      <c r="C78" s="3" t="s">
        <v>185</v>
      </c>
      <c r="G78" s="6" t="s">
        <v>200</v>
      </c>
      <c r="I78" s="37">
        <v>0.17692474385422283</v>
      </c>
      <c r="J78" s="37">
        <v>7.7359320793458711E-2</v>
      </c>
      <c r="K78" s="37">
        <v>0.51280993940381059</v>
      </c>
      <c r="L78" s="37">
        <v>1.5056571505432557</v>
      </c>
      <c r="M78" s="2"/>
      <c r="N78" s="37">
        <v>0.17420214419838995</v>
      </c>
      <c r="O78" s="37">
        <v>8.0272870151254616E-2</v>
      </c>
      <c r="P78" s="37">
        <v>0.52305029066881525</v>
      </c>
      <c r="Q78" s="37">
        <v>1.5000437996081846</v>
      </c>
      <c r="R78" s="2"/>
      <c r="S78" s="2"/>
      <c r="T78" s="2"/>
    </row>
    <row r="79" spans="1:20" x14ac:dyDescent="0.2"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x14ac:dyDescent="0.2">
      <c r="I80" s="2" t="s">
        <v>156</v>
      </c>
      <c r="J80" s="2"/>
      <c r="K80" s="2"/>
      <c r="L80" s="2"/>
      <c r="M80" s="2"/>
      <c r="N80" s="2" t="s">
        <v>157</v>
      </c>
      <c r="O80" s="2"/>
      <c r="P80" s="2"/>
      <c r="Q80" s="2"/>
      <c r="R80" s="2"/>
      <c r="S80" s="2"/>
      <c r="T80" s="2"/>
    </row>
    <row r="81" spans="1:20" x14ac:dyDescent="0.2">
      <c r="A81" s="3" t="s">
        <v>181</v>
      </c>
      <c r="B81" s="3" t="s">
        <v>203</v>
      </c>
      <c r="G81" s="6" t="s">
        <v>200</v>
      </c>
      <c r="I81" s="37" cm="1">
        <f t="array" ref="I81:L84">MINVERSE(_xlfn.MUNIT(4)-MMULT(N42:Q45,_xlfn.ANCHORARRAY(I54)))</f>
        <v>1.3853461632710535</v>
      </c>
      <c r="J81" s="37">
        <v>0.25685342118015847</v>
      </c>
      <c r="K81" s="37">
        <v>0.34423928351481869</v>
      </c>
      <c r="L81" s="37">
        <v>0.20167446522156746</v>
      </c>
      <c r="M81" s="2"/>
      <c r="N81" s="37" cm="1">
        <f t="array" ref="N81:Q84">MMULT(_xlfn.ANCHORARRAY(I81),_xlfn.ANCHORARRAY(N42))</f>
        <v>0.38854844726848142</v>
      </c>
      <c r="O81" s="37">
        <v>0.25365113718273058</v>
      </c>
      <c r="P81" s="37">
        <v>0.34668869757190057</v>
      </c>
      <c r="Q81" s="37">
        <v>0.19922505116448555</v>
      </c>
      <c r="R81" s="2"/>
      <c r="S81" s="2"/>
      <c r="T81" s="2"/>
    </row>
    <row r="82" spans="1:20" x14ac:dyDescent="0.2">
      <c r="A82" s="3" t="s">
        <v>181</v>
      </c>
      <c r="B82" s="3" t="s">
        <v>185</v>
      </c>
      <c r="G82" s="6" t="s">
        <v>200</v>
      </c>
      <c r="I82" s="37">
        <v>0.28095904241499059</v>
      </c>
      <c r="J82" s="37">
        <v>1.4792284574394299</v>
      </c>
      <c r="K82" s="37">
        <v>9.1070597162023953E-2</v>
      </c>
      <c r="L82" s="37">
        <v>7.6901318497984039E-2</v>
      </c>
      <c r="M82" s="2"/>
      <c r="N82" s="37">
        <v>0.27423784948943702</v>
      </c>
      <c r="O82" s="37">
        <v>0.4859496503649835</v>
      </c>
      <c r="P82" s="37">
        <v>9.1583313789279558E-2</v>
      </c>
      <c r="Q82" s="37">
        <v>7.6388601870728434E-2</v>
      </c>
      <c r="R82" s="2"/>
      <c r="S82" s="2"/>
      <c r="T82" s="2"/>
    </row>
    <row r="83" spans="1:20" x14ac:dyDescent="0.2">
      <c r="A83" s="3" t="s">
        <v>182</v>
      </c>
      <c r="B83" s="3" t="s">
        <v>203</v>
      </c>
      <c r="G83" s="6" t="s">
        <v>200</v>
      </c>
      <c r="I83" s="37">
        <v>9.0865064104290842E-3</v>
      </c>
      <c r="J83" s="37">
        <v>4.1781148489629287E-3</v>
      </c>
      <c r="K83" s="37">
        <v>2.0333129926010698</v>
      </c>
      <c r="L83" s="37">
        <v>0.54055047267604683</v>
      </c>
      <c r="M83" s="2"/>
      <c r="N83" s="37">
        <v>9.2202855279431631E-3</v>
      </c>
      <c r="O83" s="37">
        <v>4.044335731448849E-3</v>
      </c>
      <c r="P83" s="37">
        <v>1.0410379042208739</v>
      </c>
      <c r="Q83" s="37">
        <v>0.53282556105624268</v>
      </c>
      <c r="R83" s="2"/>
      <c r="S83" s="2"/>
      <c r="T83" s="2"/>
    </row>
    <row r="84" spans="1:20" x14ac:dyDescent="0.2">
      <c r="A84" s="3" t="s">
        <v>182</v>
      </c>
      <c r="B84" s="3" t="s">
        <v>185</v>
      </c>
      <c r="G84" s="6" t="s">
        <v>200</v>
      </c>
      <c r="I84" s="37">
        <v>2.1543506163039516E-3</v>
      </c>
      <c r="J84" s="37">
        <v>1.8973220736519668E-3</v>
      </c>
      <c r="K84" s="37">
        <v>0.31964575007685569</v>
      </c>
      <c r="L84" s="37">
        <v>1.5007024459535878</v>
      </c>
      <c r="M84" s="2"/>
      <c r="N84" s="37">
        <v>2.157943667998383E-3</v>
      </c>
      <c r="O84" s="37">
        <v>1.8937290219575354E-3</v>
      </c>
      <c r="P84" s="37">
        <v>0.32011931127632492</v>
      </c>
      <c r="Q84" s="37">
        <v>0.50022888475411853</v>
      </c>
      <c r="R84" s="2"/>
      <c r="S84" s="2"/>
      <c r="T84" s="2"/>
    </row>
    <row r="85" spans="1:20" x14ac:dyDescent="0.2">
      <c r="G85" s="6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x14ac:dyDescent="0.2">
      <c r="G86" s="6"/>
      <c r="I86" s="2" t="s">
        <v>158</v>
      </c>
      <c r="J86" s="2"/>
      <c r="K86" s="2"/>
      <c r="L86" s="2"/>
      <c r="M86" s="2"/>
      <c r="N86" s="2" t="s">
        <v>159</v>
      </c>
      <c r="O86" s="2"/>
      <c r="P86" s="2"/>
      <c r="Q86" s="2"/>
      <c r="R86" s="2"/>
      <c r="S86" s="2"/>
      <c r="T86" s="2"/>
    </row>
    <row r="87" spans="1:20" x14ac:dyDescent="0.2">
      <c r="A87" s="3" t="s">
        <v>181</v>
      </c>
      <c r="C87" s="3" t="s">
        <v>204</v>
      </c>
      <c r="G87" s="6" t="s">
        <v>200</v>
      </c>
      <c r="I87" s="37" cm="1">
        <f t="array" ref="I87:L90">MMULT(_xlfn.ANCHORARRAY(N87),_xlfn.ANCHORARRAY(I54))</f>
        <v>1.3551468842169796</v>
      </c>
      <c r="J87" s="37">
        <v>0.2902790598276952</v>
      </c>
      <c r="K87" s="37">
        <v>0.33731642860050653</v>
      </c>
      <c r="L87" s="37">
        <v>0.19826256462511743</v>
      </c>
      <c r="M87" s="2"/>
      <c r="N87" s="37" cm="1">
        <f t="array" ref="N87:Q90">MINVERSE(_xlfn.MUNIT(4)-MMULT(_xlfn.ANCHORARRAY(I54),_xlfn.ANCHORARRAY(N42)))</f>
        <v>1.3854226433035717</v>
      </c>
      <c r="O87" s="37">
        <v>0.26000330074110289</v>
      </c>
      <c r="P87" s="37">
        <v>0.33971288399388966</v>
      </c>
      <c r="Q87" s="37">
        <v>0.19586610923173431</v>
      </c>
      <c r="R87" s="2"/>
      <c r="S87" s="2"/>
      <c r="T87" s="2"/>
    </row>
    <row r="88" spans="1:20" x14ac:dyDescent="0.2">
      <c r="A88" s="3" t="s">
        <v>181</v>
      </c>
      <c r="C88" s="3" t="s">
        <v>185</v>
      </c>
      <c r="G88" s="6" t="s">
        <v>200</v>
      </c>
      <c r="I88" s="37">
        <v>0.31327634984775804</v>
      </c>
      <c r="J88" s="37">
        <v>1.4434585094756129</v>
      </c>
      <c r="K88" s="37">
        <v>9.8478986950987737E-2</v>
      </c>
      <c r="L88" s="37">
        <v>8.0552512962198897E-2</v>
      </c>
      <c r="M88" s="2"/>
      <c r="N88" s="37">
        <v>0.27758288191645886</v>
      </c>
      <c r="O88" s="37">
        <v>1.4791519774069124</v>
      </c>
      <c r="P88" s="37">
        <v>9.9048376501226568E-2</v>
      </c>
      <c r="Q88" s="37">
        <v>7.9983123411960066E-2</v>
      </c>
      <c r="R88" s="2"/>
      <c r="S88" s="2"/>
      <c r="T88" s="2"/>
    </row>
    <row r="89" spans="1:20" x14ac:dyDescent="0.2">
      <c r="A89" s="3" t="s">
        <v>182</v>
      </c>
      <c r="C89" s="3" t="s">
        <v>204</v>
      </c>
      <c r="G89" s="6" t="s">
        <v>200</v>
      </c>
      <c r="I89" s="37">
        <v>9.015007281903447E-3</v>
      </c>
      <c r="J89" s="37">
        <v>4.154590464828271E-3</v>
      </c>
      <c r="K89" s="37">
        <v>2.0156380126868494</v>
      </c>
      <c r="L89" s="37">
        <v>0.55045360113713737</v>
      </c>
      <c r="M89" s="2"/>
      <c r="N89" s="37">
        <v>9.1474436439272118E-3</v>
      </c>
      <c r="O89" s="37">
        <v>4.0221541028045062E-3</v>
      </c>
      <c r="P89" s="37">
        <v>2.0336022589953084</v>
      </c>
      <c r="Q89" s="37">
        <v>0.53248935482867787</v>
      </c>
      <c r="R89" s="2"/>
      <c r="S89" s="2"/>
      <c r="T89" s="2"/>
    </row>
    <row r="90" spans="1:20" x14ac:dyDescent="0.2">
      <c r="A90" s="3" t="s">
        <v>182</v>
      </c>
      <c r="C90" s="3" t="s">
        <v>185</v>
      </c>
      <c r="G90" s="6" t="s">
        <v>200</v>
      </c>
      <c r="I90" s="37">
        <v>2.1935435784963429E-3</v>
      </c>
      <c r="J90" s="37">
        <v>1.9102172000262474E-3</v>
      </c>
      <c r="K90" s="37">
        <v>0.32933446704185992</v>
      </c>
      <c r="L90" s="37">
        <v>1.4952739470702372</v>
      </c>
      <c r="M90" s="2"/>
      <c r="N90" s="37">
        <v>2.1978726750384639E-3</v>
      </c>
      <c r="O90" s="37">
        <v>1.9058881034841263E-3</v>
      </c>
      <c r="P90" s="37">
        <v>0.32419523455274835</v>
      </c>
      <c r="Q90" s="37">
        <v>1.5004131795593487</v>
      </c>
      <c r="R90" s="2"/>
      <c r="S90" s="2"/>
      <c r="T90" s="2"/>
    </row>
    <row r="91" spans="1:20" x14ac:dyDescent="0.2">
      <c r="G91" s="6"/>
      <c r="I91" s="2"/>
      <c r="J91" s="2"/>
      <c r="K91" s="2"/>
      <c r="L91" s="2"/>
      <c r="M91" s="2"/>
      <c r="N91" s="2"/>
      <c r="O91" s="2"/>
      <c r="P91" s="2"/>
      <c r="Q91" s="2"/>
      <c r="R91" s="2"/>
      <c r="T91" s="2"/>
    </row>
    <row r="92" spans="1:20" x14ac:dyDescent="0.2">
      <c r="G92" s="6"/>
      <c r="I92" s="2" t="s">
        <v>97</v>
      </c>
      <c r="J92" s="2"/>
      <c r="K92" s="2"/>
      <c r="L92" s="2"/>
      <c r="M92" s="2"/>
      <c r="N92" s="2" t="s">
        <v>98</v>
      </c>
      <c r="O92" s="2"/>
      <c r="P92" s="2"/>
      <c r="Q92" s="2"/>
      <c r="R92" s="2"/>
      <c r="S92" s="2"/>
      <c r="T92" s="2"/>
    </row>
    <row r="93" spans="1:20" x14ac:dyDescent="0.2">
      <c r="D93" s="3" t="s">
        <v>193</v>
      </c>
      <c r="G93" s="6" t="s">
        <v>200</v>
      </c>
      <c r="I93" s="38" cm="1">
        <f t="array" ref="I93:L95">MMULT(MMULT(_xlfn.ANCHORARRAY(N60),_xlfn.ANCHORARRAY(I48))+_xlfn.ANCHORARRAY(I60),_xlfn.ANCHORARRAY(I69))</f>
        <v>7.050514404028782E-2</v>
      </c>
      <c r="J93" s="38">
        <v>3.8617535040077457E-2</v>
      </c>
      <c r="K93" s="38">
        <v>0.11106344390405788</v>
      </c>
      <c r="L93" s="38">
        <v>5.3702074991249647E-2</v>
      </c>
      <c r="M93" s="2"/>
      <c r="N93" s="38" cm="1">
        <f t="array" ref="N93:Q95">MMULT(_xlfn.ANCHORARRAY(N60)+MMULT(_xlfn.ANCHORARRAY(I60),MINVERSE(_xlfn.ANCHORARRAY(I48))),_xlfn.ANCHORARRAY(N75))</f>
        <v>6.9633182764772317E-2</v>
      </c>
      <c r="O93" s="38">
        <v>3.9550651375730536E-2</v>
      </c>
      <c r="P93" s="38">
        <v>0.11047181151579287</v>
      </c>
      <c r="Q93" s="38">
        <v>5.4026384200371702E-2</v>
      </c>
      <c r="R93" s="2"/>
      <c r="S93" s="2"/>
      <c r="T93" s="2"/>
    </row>
    <row r="94" spans="1:20" x14ac:dyDescent="0.2">
      <c r="D94" s="3" t="s">
        <v>194</v>
      </c>
      <c r="G94" s="6" t="s">
        <v>200</v>
      </c>
      <c r="I94" s="38">
        <v>0.56853731570326926</v>
      </c>
      <c r="J94" s="38">
        <v>0.58982079901130013</v>
      </c>
      <c r="K94" s="38">
        <v>0.49132622281990618</v>
      </c>
      <c r="L94" s="38">
        <v>0.56264234802195312</v>
      </c>
      <c r="M94" s="2"/>
      <c r="N94" s="38">
        <v>0.56911930895502316</v>
      </c>
      <c r="O94" s="38">
        <v>0.5891979876254041</v>
      </c>
      <c r="P94" s="38">
        <v>0.49206178632326719</v>
      </c>
      <c r="Q94" s="38">
        <v>0.56223914153298182</v>
      </c>
      <c r="R94" s="2"/>
      <c r="S94" s="2"/>
      <c r="T94" s="2"/>
    </row>
    <row r="95" spans="1:20" x14ac:dyDescent="0.2">
      <c r="D95" s="3" t="s">
        <v>195</v>
      </c>
      <c r="G95" s="6" t="s">
        <v>200</v>
      </c>
      <c r="I95" s="38">
        <v>0.36095754025548238</v>
      </c>
      <c r="J95" s="38">
        <v>0.37156166594838619</v>
      </c>
      <c r="K95" s="38">
        <v>0.39761033327283335</v>
      </c>
      <c r="L95" s="38">
        <v>0.38365557698614827</v>
      </c>
      <c r="M95" s="2"/>
      <c r="N95" s="38">
        <v>0.36124750827926405</v>
      </c>
      <c r="O95" s="38">
        <v>0.37125136099860756</v>
      </c>
      <c r="P95" s="38">
        <v>0.39746640215776358</v>
      </c>
      <c r="Q95" s="38">
        <v>0.38373447426598328</v>
      </c>
      <c r="R95" s="2"/>
      <c r="S95" s="2"/>
      <c r="T95" s="2"/>
    </row>
    <row r="96" spans="1:20" x14ac:dyDescent="0.2">
      <c r="G96" s="6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x14ac:dyDescent="0.2">
      <c r="G97" s="6"/>
      <c r="I97" s="2" t="s">
        <v>126</v>
      </c>
      <c r="J97" s="2"/>
      <c r="K97" s="2"/>
      <c r="L97" s="2"/>
      <c r="M97" s="2"/>
      <c r="N97" s="2" t="s">
        <v>127</v>
      </c>
      <c r="O97" s="2"/>
      <c r="P97" s="2"/>
      <c r="Q97" s="2"/>
      <c r="R97" s="2"/>
      <c r="S97" s="2"/>
      <c r="T97" s="2"/>
    </row>
    <row r="98" spans="1:20" x14ac:dyDescent="0.2">
      <c r="G98" s="6" t="s">
        <v>200</v>
      </c>
      <c r="I98" s="39" cm="1">
        <f t="array" ref="I98:L98">MMULT({1,1,1},_xlfn.ANCHORARRAY(I93))</f>
        <v>0.99999999999903944</v>
      </c>
      <c r="J98" s="39">
        <v>0.99999999999976374</v>
      </c>
      <c r="K98" s="39">
        <v>0.99999999999679745</v>
      </c>
      <c r="L98" s="39">
        <v>0.99999999999935107</v>
      </c>
      <c r="N98" s="39" cm="1">
        <f t="array" ref="N98:Q98">MMULT({1,1,1},_xlfn.ANCHORARRAY(N93))</f>
        <v>0.99999999999905964</v>
      </c>
      <c r="O98" s="39">
        <v>0.99999999999974221</v>
      </c>
      <c r="P98" s="39">
        <v>0.99999999999682365</v>
      </c>
      <c r="Q98" s="39">
        <v>0.99999999999933686</v>
      </c>
      <c r="R98" s="2"/>
      <c r="S98" s="2"/>
      <c r="T98" s="2"/>
    </row>
    <row r="99" spans="1:20" x14ac:dyDescent="0.2">
      <c r="G99" s="6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x14ac:dyDescent="0.2">
      <c r="G100" s="6"/>
      <c r="I100" s="2" t="s">
        <v>101</v>
      </c>
      <c r="J100" s="2"/>
      <c r="K100" s="2"/>
      <c r="L100" s="2"/>
      <c r="M100" s="2"/>
      <c r="N100" s="2" t="s">
        <v>102</v>
      </c>
      <c r="O100" s="2"/>
      <c r="P100" s="2"/>
      <c r="Q100" s="2"/>
      <c r="R100" s="2"/>
      <c r="S100" s="2"/>
      <c r="T100" s="2"/>
    </row>
    <row r="101" spans="1:20" x14ac:dyDescent="0.2">
      <c r="E101" s="3" t="s">
        <v>196</v>
      </c>
      <c r="G101" s="6" t="s">
        <v>201</v>
      </c>
      <c r="I101" s="40" cm="1">
        <f t="array" ref="I101:L102">MMULT(MMULT(_xlfn.ANCHORARRAY(N65),_xlfn.ANCHORARRAY(I48))+_xlfn.ANCHORARRAY(I65),_xlfn.ANCHORARRAY(I69))</f>
        <v>4.3539989545174384E-6</v>
      </c>
      <c r="J101" s="40">
        <v>6.5938517522165952E-7</v>
      </c>
      <c r="K101" s="40">
        <v>2.3795005481453554E-8</v>
      </c>
      <c r="L101" s="40">
        <v>8.0531837198050217E-9</v>
      </c>
      <c r="M101" s="2"/>
      <c r="N101" s="40" cm="1">
        <f t="array" ref="N101:Q102">MMULT(_xlfn.ANCHORARRAY(N65)+MMULT(_xlfn.ANCHORARRAY(I65),MINVERSE(_xlfn.ANCHORARRAY(I48))),_xlfn.ANCHORARRAY(N75))</f>
        <v>4.2529703655281942E-6</v>
      </c>
      <c r="O101" s="40">
        <v>7.6749941079721337E-7</v>
      </c>
      <c r="P101" s="40">
        <v>2.3632642347849765E-8</v>
      </c>
      <c r="Q101" s="40">
        <v>8.1421846948936887E-9</v>
      </c>
      <c r="R101" s="2"/>
      <c r="S101" s="2"/>
      <c r="T101" s="2"/>
    </row>
    <row r="102" spans="1:20" x14ac:dyDescent="0.2">
      <c r="E102" s="3" t="s">
        <v>198</v>
      </c>
      <c r="G102" s="6" t="s">
        <v>202</v>
      </c>
      <c r="I102" s="40">
        <v>26.772578939956915</v>
      </c>
      <c r="J102" s="40">
        <v>7.0491882973632318</v>
      </c>
      <c r="K102" s="40">
        <v>0.15050606552573159</v>
      </c>
      <c r="L102" s="40">
        <v>5.194735483913638E-2</v>
      </c>
      <c r="M102" s="2"/>
      <c r="N102" s="40">
        <v>26.233246158308301</v>
      </c>
      <c r="O102" s="40">
        <v>7.6263472183394025</v>
      </c>
      <c r="P102" s="40">
        <v>0.14948951856227846</v>
      </c>
      <c r="Q102" s="40">
        <v>5.2504585221197962E-2</v>
      </c>
      <c r="R102" s="2"/>
      <c r="S102" s="2"/>
      <c r="T102" s="2"/>
    </row>
    <row r="103" spans="1:20" x14ac:dyDescent="0.2">
      <c r="G103" s="6"/>
      <c r="I103" s="2"/>
      <c r="J103" s="2"/>
      <c r="K103" s="2"/>
      <c r="L103" s="2"/>
      <c r="M103" s="2"/>
      <c r="N103" s="2"/>
      <c r="O103" s="2"/>
      <c r="P103" s="2"/>
      <c r="Q103" s="2"/>
      <c r="R103" s="2"/>
      <c r="T103" s="2"/>
    </row>
    <row r="104" spans="1:20" x14ac:dyDescent="0.2">
      <c r="G104" s="6"/>
      <c r="I104" s="2" t="s">
        <v>164</v>
      </c>
      <c r="J104" s="2"/>
      <c r="K104" s="2"/>
      <c r="L104" s="2"/>
      <c r="M104" s="2"/>
      <c r="N104" s="2" t="s">
        <v>167</v>
      </c>
      <c r="O104" s="2"/>
      <c r="P104" s="2"/>
      <c r="Q104" s="2"/>
      <c r="R104" s="2"/>
      <c r="S104" s="2"/>
      <c r="T104" s="2"/>
    </row>
    <row r="105" spans="1:20" x14ac:dyDescent="0.2">
      <c r="A105" s="3" t="s">
        <v>181</v>
      </c>
      <c r="C105" s="3" t="s">
        <v>204</v>
      </c>
      <c r="D105" s="3" t="s">
        <v>193</v>
      </c>
      <c r="G105" s="6" t="s">
        <v>200</v>
      </c>
      <c r="I105" s="38" cm="1">
        <f t="array" ref="I105:L108">MMULT(_xlfn.MUNIT(4)*N60:Q60,MMULT(_xlfn.ANCHORARRAY(I48),_xlfn.ANCHORARRAY(I69)))</f>
        <v>3.3692967527816524E-2</v>
      </c>
      <c r="J105" s="38">
        <v>1.9793891194703449E-3</v>
      </c>
      <c r="K105" s="38">
        <v>1.7732727127428184E-4</v>
      </c>
      <c r="L105" s="38">
        <v>5.9347960553708899E-5</v>
      </c>
      <c r="M105" s="2"/>
      <c r="N105" s="38" cm="1">
        <f t="array" ref="N105:Q108">MMULT(_xlfn.MUNIT(4)*N60:Q60,_xlfn.ANCHORARRAY(N75))</f>
        <v>3.2825765089404768E-2</v>
      </c>
      <c r="O105" s="38">
        <v>2.9074128566733389E-3</v>
      </c>
      <c r="P105" s="38">
        <v>1.7611041779448485E-4</v>
      </c>
      <c r="Q105" s="38">
        <v>6.0014990955488794E-5</v>
      </c>
      <c r="R105" s="2"/>
      <c r="S105" s="2"/>
      <c r="T105" s="2"/>
    </row>
    <row r="106" spans="1:20" x14ac:dyDescent="0.2">
      <c r="A106" s="3" t="s">
        <v>181</v>
      </c>
      <c r="C106" s="3" t="s">
        <v>185</v>
      </c>
      <c r="D106" s="3" t="s">
        <v>193</v>
      </c>
      <c r="G106" s="6" t="s">
        <v>200</v>
      </c>
      <c r="I106" s="38">
        <v>9.7545798402333839E-3</v>
      </c>
      <c r="J106" s="38">
        <v>3.0329399089914673E-2</v>
      </c>
      <c r="K106" s="38">
        <v>6.8081554197877694E-5</v>
      </c>
      <c r="L106" s="38">
        <v>3.4292453487222068E-5</v>
      </c>
      <c r="M106" s="2"/>
      <c r="N106" s="38">
        <v>1.0317194793155541E-2</v>
      </c>
      <c r="O106" s="38">
        <v>2.9727325101085313E-2</v>
      </c>
      <c r="P106" s="38">
        <v>6.7733049154681122E-5</v>
      </c>
      <c r="Q106" s="38">
        <v>3.4483490011212204E-5</v>
      </c>
      <c r="R106" s="2"/>
      <c r="S106" s="2"/>
      <c r="T106" s="2"/>
    </row>
    <row r="107" spans="1:20" x14ac:dyDescent="0.2">
      <c r="A107" s="3" t="s">
        <v>182</v>
      </c>
      <c r="C107" s="3" t="s">
        <v>204</v>
      </c>
      <c r="D107" s="3" t="s">
        <v>193</v>
      </c>
      <c r="G107" s="6" t="s">
        <v>200</v>
      </c>
      <c r="I107" s="38">
        <v>2.2481686807929023E-2</v>
      </c>
      <c r="J107" s="38">
        <v>4.3079567127952264E-3</v>
      </c>
      <c r="K107" s="38">
        <v>9.755492665680951E-2</v>
      </c>
      <c r="L107" s="38">
        <v>1.4666728305106286E-2</v>
      </c>
      <c r="M107" s="2"/>
      <c r="N107" s="38">
        <v>2.1984729231883642E-2</v>
      </c>
      <c r="O107" s="38">
        <v>4.8397684403978731E-3</v>
      </c>
      <c r="P107" s="38">
        <v>9.6700007332545398E-2</v>
      </c>
      <c r="Q107" s="38">
        <v>1.5135360880696551E-2</v>
      </c>
      <c r="R107" s="2"/>
      <c r="S107" s="2"/>
      <c r="T107" s="2"/>
    </row>
    <row r="108" spans="1:20" x14ac:dyDescent="0.2">
      <c r="A108" s="3" t="s">
        <v>182</v>
      </c>
      <c r="C108" s="3" t="s">
        <v>185</v>
      </c>
      <c r="D108" s="3" t="s">
        <v>193</v>
      </c>
      <c r="G108" s="6" t="s">
        <v>200</v>
      </c>
      <c r="I108" s="38">
        <v>4.575909864308894E-3</v>
      </c>
      <c r="J108" s="38">
        <v>2.0007901178972086E-3</v>
      </c>
      <c r="K108" s="38">
        <v>1.3263108421776226E-2</v>
      </c>
      <c r="L108" s="38">
        <v>3.894170627210243E-2</v>
      </c>
      <c r="M108" s="2"/>
      <c r="N108" s="38">
        <v>4.5054936503283634E-3</v>
      </c>
      <c r="O108" s="38">
        <v>2.0761449775740107E-3</v>
      </c>
      <c r="P108" s="38">
        <v>1.3527960716298304E-2</v>
      </c>
      <c r="Q108" s="38">
        <v>3.8796524838708449E-2</v>
      </c>
      <c r="R108" s="2"/>
      <c r="S108" s="2"/>
      <c r="T108" s="2"/>
    </row>
    <row r="109" spans="1:20" x14ac:dyDescent="0.2">
      <c r="A109" s="3" t="s">
        <v>181</v>
      </c>
      <c r="C109" s="3" t="s">
        <v>204</v>
      </c>
      <c r="D109" s="3" t="s">
        <v>194</v>
      </c>
      <c r="G109" s="6" t="s">
        <v>200</v>
      </c>
      <c r="I109" s="38" cm="1">
        <f t="array" ref="I109:L112">MMULT(_xlfn.MUNIT(4)*N61:Q61,MMULT(_xlfn.ANCHORARRAY(I48),_xlfn.ANCHORARRAY(I69)))</f>
        <v>0.26407945331656774</v>
      </c>
      <c r="J109" s="38">
        <v>1.5514097894136004E-2</v>
      </c>
      <c r="K109" s="38">
        <v>1.3898594363221345E-3</v>
      </c>
      <c r="L109" s="38">
        <v>4.6515870012154838E-4</v>
      </c>
      <c r="M109" s="2"/>
      <c r="N109" s="38" cm="1">
        <f t="array" ref="N109:Q112">MMULT(_xlfn.MUNIT(4)*N61:Q61,_xlfn.ANCHORARRAY(N75))</f>
        <v>0.25728247570806523</v>
      </c>
      <c r="O109" s="38">
        <v>2.2787781964351432E-2</v>
      </c>
      <c r="P109" s="38">
        <v>1.3803219563882031E-3</v>
      </c>
      <c r="Q109" s="38">
        <v>4.7038676510876388E-4</v>
      </c>
      <c r="R109" s="2"/>
      <c r="S109" s="2"/>
      <c r="T109" s="2"/>
    </row>
    <row r="110" spans="1:20" x14ac:dyDescent="0.2">
      <c r="A110" s="3" t="s">
        <v>181</v>
      </c>
      <c r="C110" s="3" t="s">
        <v>185</v>
      </c>
      <c r="D110" s="3" t="s">
        <v>194</v>
      </c>
      <c r="G110" s="6" t="s">
        <v>200</v>
      </c>
      <c r="I110" s="38">
        <v>0.17175550335978385</v>
      </c>
      <c r="J110" s="38">
        <v>0.53403030090565451</v>
      </c>
      <c r="K110" s="38">
        <v>1.1987581015578748E-3</v>
      </c>
      <c r="L110" s="38">
        <v>6.0381048764873116E-4</v>
      </c>
      <c r="M110" s="2"/>
      <c r="N110" s="38">
        <v>0.18166184643345684</v>
      </c>
      <c r="O110" s="38">
        <v>0.5234291758233931</v>
      </c>
      <c r="P110" s="38">
        <v>1.1926217368863014E-3</v>
      </c>
      <c r="Q110" s="38">
        <v>6.0717419729849952E-4</v>
      </c>
      <c r="R110" s="2"/>
      <c r="S110" s="2"/>
      <c r="T110" s="2"/>
    </row>
    <row r="111" spans="1:20" x14ac:dyDescent="0.2">
      <c r="A111" s="3" t="s">
        <v>182</v>
      </c>
      <c r="C111" s="3" t="s">
        <v>204</v>
      </c>
      <c r="D111" s="3" t="s">
        <v>194</v>
      </c>
      <c r="G111" s="6" t="s">
        <v>200</v>
      </c>
      <c r="I111" s="38">
        <v>7.2252606141233536E-2</v>
      </c>
      <c r="J111" s="38">
        <v>1.3845095446009797E-2</v>
      </c>
      <c r="K111" s="38">
        <v>0.3135261937011517</v>
      </c>
      <c r="L111" s="38">
        <v>4.7136558420321883E-2</v>
      </c>
      <c r="M111" s="2"/>
      <c r="N111" s="38">
        <v>7.0655462638716401E-2</v>
      </c>
      <c r="O111" s="38">
        <v>1.5554254710794637E-2</v>
      </c>
      <c r="P111" s="38">
        <v>0.31077861742957058</v>
      </c>
      <c r="Q111" s="38">
        <v>4.8642669825500487E-2</v>
      </c>
      <c r="R111" s="2"/>
      <c r="S111" s="2"/>
      <c r="T111" s="2"/>
    </row>
    <row r="112" spans="1:20" x14ac:dyDescent="0.2">
      <c r="A112" s="3" t="s">
        <v>182</v>
      </c>
      <c r="C112" s="3" t="s">
        <v>185</v>
      </c>
      <c r="D112" s="3" t="s">
        <v>194</v>
      </c>
      <c r="G112" s="6" t="s">
        <v>200</v>
      </c>
      <c r="I112" s="38">
        <v>6.0449752885684167E-2</v>
      </c>
      <c r="J112" s="38">
        <v>2.6431304765499788E-2</v>
      </c>
      <c r="K112" s="38">
        <v>0.17521141158087455</v>
      </c>
      <c r="L112" s="38">
        <v>0.51443682041386085</v>
      </c>
      <c r="M112" s="2"/>
      <c r="N112" s="38">
        <v>5.9519524174784628E-2</v>
      </c>
      <c r="O112" s="38">
        <v>2.742677512686497E-2</v>
      </c>
      <c r="P112" s="38">
        <v>0.17871022520042212</v>
      </c>
      <c r="Q112" s="38">
        <v>0.51251891074507405</v>
      </c>
      <c r="R112" s="2"/>
      <c r="S112" s="2"/>
      <c r="T112" s="2"/>
    </row>
    <row r="113" spans="1:20" x14ac:dyDescent="0.2">
      <c r="A113" s="3" t="s">
        <v>181</v>
      </c>
      <c r="C113" s="3" t="s">
        <v>204</v>
      </c>
      <c r="D113" s="3" t="s">
        <v>195</v>
      </c>
      <c r="G113" s="6" t="s">
        <v>200</v>
      </c>
      <c r="I113" s="38" cm="1">
        <f t="array" ref="I113:L116">MMULT(_xlfn.MUNIT(4)*N62:Q62,MMULT(_xlfn.ANCHORARRAY(I48),_xlfn.ANCHORARRAY(I69)))</f>
        <v>0.14930767766220712</v>
      </c>
      <c r="J113" s="38">
        <v>8.7715037974605697E-3</v>
      </c>
      <c r="K113" s="38">
        <v>7.8581155068281508E-4</v>
      </c>
      <c r="L113" s="38">
        <v>2.6299571733914281E-4</v>
      </c>
      <c r="M113" s="2"/>
      <c r="N113" s="38" cm="1">
        <f t="array" ref="N113:Q116">MMULT(_xlfn.MUNIT(4)*N62:Q62,_xlfn.ANCHORARRAY(N75))</f>
        <v>0.14546473975430796</v>
      </c>
      <c r="O113" s="38">
        <v>1.2883966402684849E-2</v>
      </c>
      <c r="P113" s="38">
        <v>7.8041916228681915E-4</v>
      </c>
      <c r="Q113" s="38">
        <v>2.6595160895473359E-4</v>
      </c>
      <c r="R113" s="2"/>
      <c r="S113" s="2"/>
      <c r="T113" s="2"/>
    </row>
    <row r="114" spans="1:20" x14ac:dyDescent="0.2">
      <c r="A114" s="3" t="s">
        <v>181</v>
      </c>
      <c r="C114" s="3" t="s">
        <v>185</v>
      </c>
      <c r="D114" s="3" t="s">
        <v>195</v>
      </c>
      <c r="G114" s="6" t="s">
        <v>200</v>
      </c>
      <c r="I114" s="38">
        <v>0.10707118983802494</v>
      </c>
      <c r="J114" s="38">
        <v>0.33291078660665085</v>
      </c>
      <c r="K114" s="38">
        <v>7.4729748829595289E-4</v>
      </c>
      <c r="L114" s="38">
        <v>3.764112711649245E-4</v>
      </c>
      <c r="M114" s="2"/>
      <c r="N114" s="38">
        <v>0.1132467354193504</v>
      </c>
      <c r="O114" s="38">
        <v>0.32630211873880521</v>
      </c>
      <c r="P114" s="38">
        <v>7.4347212110938263E-4</v>
      </c>
      <c r="Q114" s="38">
        <v>3.7850818443655289E-4</v>
      </c>
      <c r="R114" s="2"/>
      <c r="S114" s="2"/>
      <c r="T114" s="2"/>
    </row>
    <row r="115" spans="1:20" x14ac:dyDescent="0.2">
      <c r="A115" s="3" t="s">
        <v>182</v>
      </c>
      <c r="C115" s="3" t="s">
        <v>204</v>
      </c>
      <c r="D115" s="3" t="s">
        <v>195</v>
      </c>
      <c r="G115" s="6" t="s">
        <v>200</v>
      </c>
      <c r="I115" s="38">
        <v>6.4517619867441409E-2</v>
      </c>
      <c r="J115" s="38">
        <v>1.2362911910305995E-2</v>
      </c>
      <c r="K115" s="38">
        <v>0.27996171853174018</v>
      </c>
      <c r="L115" s="38">
        <v>4.2090364907768178E-2</v>
      </c>
      <c r="M115" s="2"/>
      <c r="N115" s="38">
        <v>6.3091458198369796E-2</v>
      </c>
      <c r="O115" s="38">
        <v>1.3889097519760071E-2</v>
      </c>
      <c r="P115" s="38">
        <v>0.27750828341134931</v>
      </c>
      <c r="Q115" s="38">
        <v>4.3435239899922637E-2</v>
      </c>
      <c r="R115" s="2"/>
      <c r="S115" s="2"/>
      <c r="T115" s="2"/>
    </row>
    <row r="116" spans="1:20" x14ac:dyDescent="0.2">
      <c r="A116" s="3" t="s">
        <v>182</v>
      </c>
      <c r="C116" s="3" t="s">
        <v>185</v>
      </c>
      <c r="D116" s="3" t="s">
        <v>195</v>
      </c>
      <c r="G116" s="6" t="s">
        <v>200</v>
      </c>
      <c r="I116" s="38">
        <v>4.0061052887808909E-2</v>
      </c>
      <c r="J116" s="38">
        <v>1.7516463633968724E-2</v>
      </c>
      <c r="K116" s="38">
        <v>0.11611550570211444</v>
      </c>
      <c r="L116" s="38">
        <v>0.34092580508987608</v>
      </c>
      <c r="M116" s="2"/>
      <c r="N116" s="38">
        <v>3.9444574907235887E-2</v>
      </c>
      <c r="O116" s="38">
        <v>1.8176178337357383E-2</v>
      </c>
      <c r="P116" s="38">
        <v>0.11843422746301806</v>
      </c>
      <c r="Q116" s="38">
        <v>0.33965477457266935</v>
      </c>
      <c r="R116" s="2"/>
      <c r="S116" s="2"/>
      <c r="T116" s="2"/>
    </row>
    <row r="117" spans="1:20" x14ac:dyDescent="0.2">
      <c r="G117" s="6"/>
      <c r="I117" s="2"/>
      <c r="J117" s="2"/>
      <c r="K117" s="2"/>
      <c r="L117" s="2"/>
      <c r="M117" s="2"/>
      <c r="N117" s="2"/>
      <c r="O117" s="2"/>
      <c r="P117" s="2"/>
      <c r="Q117" s="2"/>
      <c r="R117" s="2"/>
      <c r="T117" s="2"/>
    </row>
    <row r="118" spans="1:20" x14ac:dyDescent="0.2">
      <c r="G118" s="6"/>
      <c r="I118" s="2" t="s">
        <v>169</v>
      </c>
      <c r="J118" s="2"/>
      <c r="K118" s="2"/>
      <c r="L118" s="2"/>
      <c r="M118" s="2"/>
      <c r="N118" s="2" t="s">
        <v>172</v>
      </c>
      <c r="O118" s="2"/>
      <c r="P118" s="2"/>
      <c r="Q118" s="2"/>
      <c r="R118" s="2"/>
      <c r="S118" s="2"/>
      <c r="T118" s="2"/>
    </row>
    <row r="119" spans="1:20" x14ac:dyDescent="0.2">
      <c r="A119" s="3" t="s">
        <v>181</v>
      </c>
      <c r="C119" s="3" t="s">
        <v>204</v>
      </c>
      <c r="D119" s="3" t="s">
        <v>193</v>
      </c>
      <c r="G119" s="6" t="s">
        <v>200</v>
      </c>
      <c r="I119" s="40" cm="1">
        <f t="array" ref="I119:L122">MMULT(_xlfn.MUNIT(4)*N65:Q65,MMULT(_xlfn.ANCHORARRAY(I48),_xlfn.ANCHORARRAY(I69)))</f>
        <v>4.2215480647456618E-6</v>
      </c>
      <c r="J119" s="40">
        <v>2.480068370285273E-7</v>
      </c>
      <c r="K119" s="40">
        <v>2.2218155710284101E-8</v>
      </c>
      <c r="L119" s="40">
        <v>7.4359810490206456E-9</v>
      </c>
      <c r="M119" s="2"/>
      <c r="N119" s="40" cm="1">
        <f t="array" ref="N119:Q122">MMULT(_xlfn.MUNIT(4)*N65:Q65,_xlfn.ANCHORARRAY(N75))</f>
        <v>4.1128922518494707E-6</v>
      </c>
      <c r="O119" s="40">
        <v>3.6428323235027894E-7</v>
      </c>
      <c r="P119" s="40">
        <v>2.2065690497818771E-8</v>
      </c>
      <c r="Q119" s="40">
        <v>7.5195563796719352E-9</v>
      </c>
      <c r="R119" s="2"/>
      <c r="S119" s="2"/>
      <c r="T119" s="2"/>
    </row>
    <row r="120" spans="1:20" x14ac:dyDescent="0.2">
      <c r="A120" s="3" t="s">
        <v>181</v>
      </c>
      <c r="C120" s="3" t="s">
        <v>185</v>
      </c>
      <c r="D120" s="3" t="s">
        <v>193</v>
      </c>
      <c r="G120" s="6" t="s">
        <v>200</v>
      </c>
      <c r="I120" s="40">
        <v>1.3229807882544642E-7</v>
      </c>
      <c r="J120" s="40">
        <v>4.1134741805854675E-7</v>
      </c>
      <c r="K120" s="40">
        <v>9.2336717432764652E-10</v>
      </c>
      <c r="L120" s="40">
        <v>4.6509698919660632E-10</v>
      </c>
      <c r="M120" s="2"/>
      <c r="N120" s="40">
        <v>1.399286358160271E-7</v>
      </c>
      <c r="O120" s="40">
        <v>4.0318169146268019E-7</v>
      </c>
      <c r="P120" s="40">
        <v>9.1864051788205407E-10</v>
      </c>
      <c r="Q120" s="40">
        <v>4.6768795318719693E-10</v>
      </c>
      <c r="R120" s="2"/>
      <c r="S120" s="2"/>
      <c r="T120" s="2"/>
    </row>
    <row r="121" spans="1:20" x14ac:dyDescent="0.2">
      <c r="A121" s="3" t="s">
        <v>182</v>
      </c>
      <c r="C121" s="3" t="s">
        <v>204</v>
      </c>
      <c r="D121" s="3" t="s">
        <v>193</v>
      </c>
      <c r="G121" s="6" t="s">
        <v>200</v>
      </c>
      <c r="I121" s="40">
        <v>1.4614060327246902E-10</v>
      </c>
      <c r="J121" s="40">
        <v>2.8003565669171053E-11</v>
      </c>
      <c r="K121" s="40">
        <v>6.341488499341353E-10</v>
      </c>
      <c r="L121" s="40">
        <v>9.5340022341458674E-11</v>
      </c>
      <c r="M121" s="2"/>
      <c r="N121" s="40">
        <v>1.4291016595766389E-10</v>
      </c>
      <c r="O121" s="40">
        <v>3.1460569912812333E-11</v>
      </c>
      <c r="P121" s="40">
        <v>6.2859150777984538E-10</v>
      </c>
      <c r="Q121" s="40">
        <v>9.8386335008964473E-11</v>
      </c>
      <c r="R121" s="2"/>
      <c r="S121" s="2"/>
      <c r="T121" s="2"/>
    </row>
    <row r="122" spans="1:20" x14ac:dyDescent="0.2">
      <c r="A122" s="3" t="s">
        <v>182</v>
      </c>
      <c r="C122" s="3" t="s">
        <v>185</v>
      </c>
      <c r="D122" s="3" t="s">
        <v>193</v>
      </c>
      <c r="G122" s="6" t="s">
        <v>200</v>
      </c>
      <c r="I122" s="40">
        <v>6.6703430580102092E-12</v>
      </c>
      <c r="J122" s="40">
        <v>2.916568916172638E-12</v>
      </c>
      <c r="K122" s="40">
        <v>1.9333746907664113E-11</v>
      </c>
      <c r="L122" s="40">
        <v>5.6765659246310821E-11</v>
      </c>
      <c r="M122" s="2"/>
      <c r="N122" s="40">
        <v>6.5676967389120217E-12</v>
      </c>
      <c r="O122" s="40">
        <v>3.0264143414623695E-12</v>
      </c>
      <c r="P122" s="40">
        <v>1.9719824369098167E-11</v>
      </c>
      <c r="Q122" s="40">
        <v>5.6554027025592295E-11</v>
      </c>
      <c r="R122" s="2"/>
      <c r="S122" s="2"/>
      <c r="T122" s="2"/>
    </row>
    <row r="123" spans="1:20" x14ac:dyDescent="0.2">
      <c r="A123" s="3" t="s">
        <v>181</v>
      </c>
      <c r="C123" s="3" t="s">
        <v>204</v>
      </c>
      <c r="D123" s="3" t="s">
        <v>194</v>
      </c>
      <c r="G123" s="6" t="s">
        <v>200</v>
      </c>
      <c r="I123" s="48" cm="1">
        <f t="array" ref="I123:L126">MMULT(_xlfn.MUNIT(4)*N66:Q66,MMULT(_xlfn.ANCHORARRAY(I48),_xlfn.ANCHORARRAY(I69)))</f>
        <v>24.975887639209915</v>
      </c>
      <c r="J123" s="48">
        <v>1.4672794909309006</v>
      </c>
      <c r="K123" s="48">
        <v>0.13144897370816941</v>
      </c>
      <c r="L123" s="48">
        <v>4.3993393968101875E-2</v>
      </c>
      <c r="M123" s="2"/>
      <c r="N123" s="48" cm="1">
        <f t="array" ref="N123:Q126">MMULT(_xlfn.MUNIT(4)*N66:Q66,_xlfn.ANCHORARRAY(N75))</f>
        <v>24.333048724996164</v>
      </c>
      <c r="O123" s="48">
        <v>2.1552039537365579</v>
      </c>
      <c r="P123" s="48">
        <v>0.13054694583663509</v>
      </c>
      <c r="Q123" s="48">
        <v>4.4487849564897784E-2</v>
      </c>
      <c r="R123" s="2"/>
      <c r="S123" s="2"/>
      <c r="T123" s="2"/>
    </row>
    <row r="124" spans="1:20" x14ac:dyDescent="0.2">
      <c r="A124" s="3" t="s">
        <v>181</v>
      </c>
      <c r="C124" s="3" t="s">
        <v>185</v>
      </c>
      <c r="D124" s="3" t="s">
        <v>194</v>
      </c>
      <c r="G124" s="6" t="s">
        <v>200</v>
      </c>
      <c r="I124" s="48">
        <v>1.7951597344843555</v>
      </c>
      <c r="J124" s="48">
        <v>5.5815952003134788</v>
      </c>
      <c r="K124" s="48">
        <v>1.2529218762765313E-2</v>
      </c>
      <c r="L124" s="48">
        <v>6.3109260168263499E-3</v>
      </c>
      <c r="M124" s="2"/>
      <c r="N124" s="48">
        <v>1.8986991719636539</v>
      </c>
      <c r="O124" s="48">
        <v>5.4707940177275365</v>
      </c>
      <c r="P124" s="48">
        <v>1.2465082507687386E-2</v>
      </c>
      <c r="Q124" s="48">
        <v>6.3460829463199663E-3</v>
      </c>
      <c r="R124" s="2"/>
      <c r="S124" s="2"/>
      <c r="T124" s="2"/>
    </row>
    <row r="125" spans="1:20" x14ac:dyDescent="0.2">
      <c r="A125" s="3" t="s">
        <v>182</v>
      </c>
      <c r="C125" s="3" t="s">
        <v>204</v>
      </c>
      <c r="D125" s="3" t="s">
        <v>194</v>
      </c>
      <c r="G125" s="6" t="s">
        <v>200</v>
      </c>
      <c r="I125" s="48">
        <v>1.4496265923147034E-3</v>
      </c>
      <c r="J125" s="48">
        <v>2.7777847199641993E-4</v>
      </c>
      <c r="K125" s="48">
        <v>6.2903738985966599E-3</v>
      </c>
      <c r="L125" s="48">
        <v>9.457154863414533E-4</v>
      </c>
      <c r="M125" s="2"/>
      <c r="N125" s="48">
        <v>1.4175826036388374E-3</v>
      </c>
      <c r="O125" s="48">
        <v>3.1206986787894427E-4</v>
      </c>
      <c r="P125" s="48">
        <v>6.2352484181411681E-3</v>
      </c>
      <c r="Q125" s="48">
        <v>9.7593306963066539E-4</v>
      </c>
      <c r="R125" s="2"/>
      <c r="S125" s="2"/>
      <c r="T125" s="2"/>
    </row>
    <row r="126" spans="1:20" x14ac:dyDescent="0.2">
      <c r="A126" s="3" t="s">
        <v>182</v>
      </c>
      <c r="C126" s="3" t="s">
        <v>185</v>
      </c>
      <c r="D126" s="3" t="s">
        <v>194</v>
      </c>
      <c r="G126" s="6" t="s">
        <v>200</v>
      </c>
      <c r="I126" s="48">
        <v>8.1939670329257829E-5</v>
      </c>
      <c r="J126" s="48">
        <v>3.5827646854948465E-5</v>
      </c>
      <c r="K126" s="48">
        <v>2.3749915620020285E-4</v>
      </c>
      <c r="L126" s="48">
        <v>6.9731936786669778E-4</v>
      </c>
      <c r="M126" s="2"/>
      <c r="N126" s="48">
        <v>8.0678744845475244E-5</v>
      </c>
      <c r="O126" s="48">
        <v>3.7177007428631264E-5</v>
      </c>
      <c r="P126" s="48">
        <v>2.4224179981483277E-4</v>
      </c>
      <c r="Q126" s="48">
        <v>6.9471964034955008E-4</v>
      </c>
      <c r="R126" s="2"/>
      <c r="S126" s="2"/>
      <c r="T126" s="2"/>
    </row>
    <row r="127" spans="1:20" x14ac:dyDescent="0.2">
      <c r="G127" s="6"/>
      <c r="I127" s="2"/>
      <c r="J127" s="2"/>
      <c r="K127" s="2"/>
      <c r="L127" s="2"/>
      <c r="M127" s="2"/>
      <c r="N127" s="2"/>
      <c r="O127" s="2"/>
      <c r="P127" s="2"/>
      <c r="Q127" s="2"/>
      <c r="R127" s="2"/>
      <c r="T127" s="2"/>
    </row>
    <row r="128" spans="1:20" x14ac:dyDescent="0.2">
      <c r="G128" s="6"/>
      <c r="I128" s="2" t="s">
        <v>96</v>
      </c>
      <c r="J128" s="2"/>
      <c r="K128" s="2"/>
      <c r="L128" s="2"/>
      <c r="M128" s="2"/>
      <c r="N128" s="2" t="s">
        <v>95</v>
      </c>
      <c r="O128" s="2"/>
      <c r="P128" s="2"/>
      <c r="Q128" s="2"/>
      <c r="R128" s="2"/>
      <c r="T128" s="2"/>
    </row>
    <row r="129" spans="1:20" x14ac:dyDescent="0.2">
      <c r="D129" s="3" t="s">
        <v>193</v>
      </c>
      <c r="G129" s="6" t="s">
        <v>200</v>
      </c>
      <c r="I129" s="41" cm="1">
        <f t="array" ref="I129:L131">MMULT(_xlfn.ANCHORARRAY(I93),_xlfn.MUNIT(4)*MMULT(S9:T12,{1;1}))</f>
        <v>41909268438.093269</v>
      </c>
      <c r="J129" s="41">
        <v>49566745313.562424</v>
      </c>
      <c r="K129" s="41">
        <v>2314238027124.3101</v>
      </c>
      <c r="L129" s="41">
        <v>3338605811693.3794</v>
      </c>
      <c r="M129" s="2"/>
      <c r="N129" s="41" cm="1">
        <f t="array" ref="N129:Q131">MMULT(_xlfn.ANCHORARRAY(N93),_xlfn.MUNIT(4)*MMULT(_xlfn.ANCHORARRAY(I48),MMULT(S9:T12,{1;1})))</f>
        <v>39818384483.219879</v>
      </c>
      <c r="O129" s="41">
        <v>51657629268.435814</v>
      </c>
      <c r="P129" s="41">
        <v>2286577683192.1562</v>
      </c>
      <c r="Q129" s="41">
        <v>3366266155625.5332</v>
      </c>
      <c r="R129" s="2"/>
      <c r="T129" s="2"/>
    </row>
    <row r="130" spans="1:20" x14ac:dyDescent="0.2">
      <c r="D130" s="3" t="s">
        <v>194</v>
      </c>
      <c r="G130" s="6" t="s">
        <v>200</v>
      </c>
      <c r="I130" s="41">
        <v>337946731479.14081</v>
      </c>
      <c r="J130" s="41">
        <v>757052393294.76294</v>
      </c>
      <c r="K130" s="41">
        <v>10237804525091.223</v>
      </c>
      <c r="L130" s="41">
        <v>34978927970976.535</v>
      </c>
      <c r="M130" s="2"/>
      <c r="N130" s="41">
        <v>325439834300.66632</v>
      </c>
      <c r="O130" s="41">
        <v>769559290473.2373</v>
      </c>
      <c r="P130" s="41">
        <v>10184837959297.9</v>
      </c>
      <c r="Q130" s="41">
        <v>35031894536769.855</v>
      </c>
      <c r="R130" s="2"/>
      <c r="T130" s="2"/>
    </row>
    <row r="131" spans="1:20" x14ac:dyDescent="0.2">
      <c r="D131" s="3" t="s">
        <v>195</v>
      </c>
      <c r="G131" s="6" t="s">
        <v>200</v>
      </c>
      <c r="I131" s="41">
        <v>214558336916.19412</v>
      </c>
      <c r="J131" s="41">
        <v>476910358085.60193</v>
      </c>
      <c r="K131" s="41">
        <v>8285038901120.7461</v>
      </c>
      <c r="L131" s="41">
        <v>23851494364477.359</v>
      </c>
      <c r="M131" s="2"/>
      <c r="N131" s="41">
        <v>206572378385.46652</v>
      </c>
      <c r="O131" s="41">
        <v>484896316616.32947</v>
      </c>
      <c r="P131" s="41">
        <v>8226875186732.0918</v>
      </c>
      <c r="Q131" s="41">
        <v>23909658078866.016</v>
      </c>
      <c r="R131" s="2"/>
      <c r="T131" s="2"/>
    </row>
    <row r="132" spans="1:20" x14ac:dyDescent="0.2">
      <c r="G132" s="6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x14ac:dyDescent="0.2">
      <c r="G133" s="6"/>
      <c r="I133" s="2" t="s">
        <v>100</v>
      </c>
      <c r="J133" s="2"/>
      <c r="K133" s="2"/>
      <c r="L133" s="2"/>
      <c r="M133" s="2"/>
      <c r="N133" s="2" t="s">
        <v>99</v>
      </c>
      <c r="O133" s="2"/>
      <c r="P133" s="2"/>
      <c r="Q133" s="2"/>
      <c r="R133" s="2"/>
      <c r="S133" s="2"/>
      <c r="T133" s="2"/>
    </row>
    <row r="134" spans="1:20" x14ac:dyDescent="0.2">
      <c r="D134" s="3" t="s">
        <v>196</v>
      </c>
      <c r="F134" s="6" t="s">
        <v>201</v>
      </c>
      <c r="I134" s="42" cm="1">
        <f t="array" ref="I134:L135">MMULT(_xlfn.ANCHORARRAY(I101),_xlfn.MUNIT(4)*MMULT(S9:T12,{1;1}))</f>
        <v>2588079.4011254087</v>
      </c>
      <c r="J134" s="42">
        <v>846340.32207989367</v>
      </c>
      <c r="K134" s="42">
        <v>495818.46740121883</v>
      </c>
      <c r="L134" s="42">
        <v>500658.60535103147</v>
      </c>
      <c r="M134" s="2"/>
      <c r="N134" s="42" cm="1">
        <f t="array" ref="N134:Q135">MMULT(_xlfn.ANCHORARRAY(N101),_xlfn.MUNIT(4)*MMULT(_xlfn.ANCHORARRAY(I48),MMULT(S9:T12,{1;1})))</f>
        <v>2431978.5838658349</v>
      </c>
      <c r="O134" s="42">
        <v>1002441.1393394669</v>
      </c>
      <c r="P134" s="42">
        <v>489155.30438033951</v>
      </c>
      <c r="Q134" s="42">
        <v>507321.76837191073</v>
      </c>
      <c r="R134" s="2"/>
      <c r="S134" s="2"/>
      <c r="T134" s="2"/>
    </row>
    <row r="135" spans="1:20" x14ac:dyDescent="0.2">
      <c r="D135" s="3" t="s">
        <v>198</v>
      </c>
      <c r="F135" s="6" t="s">
        <v>202</v>
      </c>
      <c r="I135" s="42">
        <v>15914004755930.381</v>
      </c>
      <c r="J135" s="42">
        <v>9047841107417.4883</v>
      </c>
      <c r="K135" s="42">
        <v>3136107146590.8804</v>
      </c>
      <c r="L135" s="42">
        <v>3229516565166.2124</v>
      </c>
      <c r="M135" s="2"/>
      <c r="N135" s="42">
        <v>15000972816410.172</v>
      </c>
      <c r="O135" s="42">
        <v>9960873046937.6953</v>
      </c>
      <c r="P135" s="42">
        <v>3094177531132.271</v>
      </c>
      <c r="Q135" s="42">
        <v>3271446180624.8223</v>
      </c>
      <c r="R135" s="2"/>
      <c r="S135" s="2"/>
      <c r="T135" s="2"/>
    </row>
    <row r="137" spans="1:20" x14ac:dyDescent="0.2">
      <c r="N137" s="2" t="s">
        <v>55</v>
      </c>
    </row>
    <row r="138" spans="1:20" x14ac:dyDescent="0.2">
      <c r="A138" s="3" t="s">
        <v>181</v>
      </c>
      <c r="B138" s="3" t="s">
        <v>203</v>
      </c>
      <c r="G138" s="6" t="s">
        <v>192</v>
      </c>
      <c r="I138" s="2"/>
      <c r="J138" s="2"/>
      <c r="K138" s="2"/>
      <c r="L138" s="2"/>
      <c r="M138" s="2"/>
      <c r="N138" s="43" cm="1">
        <f t="array" ref="N138:Q141">MMULT(_xlfn.ANCHORARRAY(N30),_xlfn.MUNIT(4)*V15:V18)</f>
        <v>333490260099.30426</v>
      </c>
      <c r="O138" s="43">
        <v>165775547992.71179</v>
      </c>
      <c r="P138" s="43">
        <v>148796484150.21091</v>
      </c>
      <c r="Q138" s="43">
        <v>68953319176.859238</v>
      </c>
    </row>
    <row r="139" spans="1:20" x14ac:dyDescent="0.2">
      <c r="A139" s="3" t="s">
        <v>181</v>
      </c>
      <c r="B139" s="3" t="s">
        <v>185</v>
      </c>
      <c r="G139" s="6" t="s">
        <v>192</v>
      </c>
      <c r="I139" s="2"/>
      <c r="J139" s="2"/>
      <c r="K139" s="2"/>
      <c r="L139" s="2"/>
      <c r="M139" s="2"/>
      <c r="N139" s="43">
        <v>326181059110.0896</v>
      </c>
      <c r="O139" s="43">
        <v>725402079493.31421</v>
      </c>
      <c r="P139" s="43">
        <v>11767267599.60091</v>
      </c>
      <c r="Q139" s="43">
        <v>35885048340.374138</v>
      </c>
    </row>
    <row r="140" spans="1:20" x14ac:dyDescent="0.2">
      <c r="A140" s="3" t="s">
        <v>182</v>
      </c>
      <c r="B140" s="3" t="s">
        <v>203</v>
      </c>
      <c r="G140" s="6" t="s">
        <v>192</v>
      </c>
      <c r="I140" s="2"/>
      <c r="J140" s="2"/>
      <c r="K140" s="2"/>
      <c r="L140" s="2"/>
      <c r="M140" s="2"/>
      <c r="N140" s="43">
        <v>192262250974.77069</v>
      </c>
      <c r="O140" s="43">
        <v>40999863088.362617</v>
      </c>
      <c r="P140" s="43">
        <v>30386283546734.516</v>
      </c>
      <c r="Q140" s="43">
        <v>11571145104052.539</v>
      </c>
    </row>
    <row r="141" spans="1:20" x14ac:dyDescent="0.2">
      <c r="A141" s="3" t="s">
        <v>182</v>
      </c>
      <c r="B141" s="3" t="s">
        <v>185</v>
      </c>
      <c r="G141" s="6" t="s">
        <v>192</v>
      </c>
      <c r="I141" s="2"/>
      <c r="J141" s="2"/>
      <c r="K141" s="2"/>
      <c r="L141" s="2"/>
      <c r="M141" s="2"/>
      <c r="N141" s="43">
        <v>26148522613.599251</v>
      </c>
      <c r="O141" s="43">
        <v>58234646985.259262</v>
      </c>
      <c r="P141" s="43">
        <v>11548712240117.303</v>
      </c>
      <c r="Q141" s="43">
        <v>30752940623967.793</v>
      </c>
    </row>
    <row r="142" spans="1:20" x14ac:dyDescent="0.2">
      <c r="G142" s="6"/>
      <c r="J142" s="2"/>
      <c r="K142" s="2"/>
      <c r="L142" s="2"/>
      <c r="M142" s="2"/>
      <c r="N142" s="2"/>
      <c r="O142" s="2"/>
      <c r="P142" s="2"/>
      <c r="Q142" s="2"/>
    </row>
    <row r="143" spans="1:20" x14ac:dyDescent="0.2">
      <c r="G143" s="6"/>
      <c r="I143" s="2" t="s">
        <v>57</v>
      </c>
      <c r="J143" s="2"/>
      <c r="K143" s="2"/>
      <c r="L143" s="2"/>
      <c r="M143" s="2"/>
      <c r="N143" s="2"/>
      <c r="O143" s="2"/>
      <c r="P143" s="2"/>
      <c r="Q143" s="2"/>
    </row>
    <row r="144" spans="1:20" x14ac:dyDescent="0.2">
      <c r="A144" s="3" t="s">
        <v>181</v>
      </c>
      <c r="C144" s="3" t="s">
        <v>204</v>
      </c>
      <c r="G144" s="6" t="s">
        <v>192</v>
      </c>
      <c r="I144" s="43" cm="1">
        <f t="array" ref="I144:L147">TRANSPOSE(MMULT(MINVERSE(_xlfn.ANCHORARRAY(I48)),_xlfn.MUNIT(4)*V15:V18))</f>
        <v>1240653451807.9199</v>
      </c>
      <c r="J144" s="43">
        <v>34879225348.23716</v>
      </c>
      <c r="K144" s="7">
        <v>0</v>
      </c>
      <c r="L144" s="7">
        <v>0</v>
      </c>
      <c r="M144" s="2"/>
      <c r="N144" s="2"/>
      <c r="O144" s="2"/>
      <c r="P144" s="2"/>
      <c r="Q144" s="2"/>
    </row>
    <row r="145" spans="1:17" x14ac:dyDescent="0.2">
      <c r="A145" s="3" t="s">
        <v>181</v>
      </c>
      <c r="C145" s="3" t="s">
        <v>185</v>
      </c>
      <c r="G145" s="6" t="s">
        <v>192</v>
      </c>
      <c r="I145" s="43">
        <v>70776495966.181396</v>
      </c>
      <c r="J145" s="43">
        <v>2347885726033.1196</v>
      </c>
      <c r="K145" s="7">
        <v>0</v>
      </c>
      <c r="L145" s="7">
        <v>0</v>
      </c>
      <c r="M145" s="2"/>
      <c r="N145" s="2"/>
      <c r="O145" s="2"/>
      <c r="P145" s="2"/>
      <c r="Q145" s="2"/>
    </row>
    <row r="146" spans="1:17" x14ac:dyDescent="0.2">
      <c r="A146" s="3" t="s">
        <v>182</v>
      </c>
      <c r="C146" s="3" t="s">
        <v>204</v>
      </c>
      <c r="G146" s="6" t="s">
        <v>192</v>
      </c>
      <c r="I146" s="7">
        <v>0</v>
      </c>
      <c r="J146" s="7">
        <v>0</v>
      </c>
      <c r="K146" s="43">
        <v>62436978365114.156</v>
      </c>
      <c r="L146" s="43">
        <v>650694205886.13269</v>
      </c>
      <c r="M146" s="2"/>
      <c r="N146" s="2"/>
      <c r="O146" s="2"/>
      <c r="P146" s="2"/>
      <c r="Q146" s="2"/>
    </row>
    <row r="147" spans="1:17" x14ac:dyDescent="0.2">
      <c r="A147" s="3" t="s">
        <v>182</v>
      </c>
      <c r="C147" s="3" t="s">
        <v>185</v>
      </c>
      <c r="G147" s="6" t="s">
        <v>192</v>
      </c>
      <c r="I147" s="7">
        <v>0</v>
      </c>
      <c r="J147" s="7">
        <v>0</v>
      </c>
      <c r="K147" s="43">
        <v>590793849252.8136</v>
      </c>
      <c r="L147" s="43">
        <v>103904369979582.8</v>
      </c>
      <c r="M147" s="2"/>
      <c r="N147" s="2"/>
      <c r="O147" s="2"/>
      <c r="P147" s="2"/>
      <c r="Q147" s="2"/>
    </row>
    <row r="148" spans="1:17" x14ac:dyDescent="0.2">
      <c r="G148" s="6"/>
      <c r="I148" s="2"/>
      <c r="J148" s="2"/>
      <c r="K148" s="2"/>
      <c r="L148" s="2"/>
      <c r="M148" s="2"/>
      <c r="N148" s="2"/>
      <c r="O148" s="2"/>
      <c r="P148" s="2"/>
      <c r="Q148" s="2"/>
    </row>
    <row r="149" spans="1:17" x14ac:dyDescent="0.2">
      <c r="G149" s="6"/>
      <c r="I149" s="2" t="s">
        <v>79</v>
      </c>
      <c r="J149" s="2"/>
      <c r="K149" s="2"/>
      <c r="L149" s="2"/>
      <c r="M149" s="2"/>
      <c r="N149" s="2" t="s">
        <v>78</v>
      </c>
      <c r="O149" s="2"/>
      <c r="P149" s="2"/>
      <c r="Q149" s="2"/>
    </row>
    <row r="150" spans="1:17" x14ac:dyDescent="0.2">
      <c r="D150" s="3" t="s">
        <v>193</v>
      </c>
      <c r="G150" s="6" t="s">
        <v>192</v>
      </c>
      <c r="I150" s="46" cm="1">
        <f t="array" ref="I150:L152">MMULT(_xlfn.ANCHORARRAY(I60),_xlfn.MUNIT(4)*V9:V12)</f>
        <v>0</v>
      </c>
      <c r="J150" s="46">
        <v>0</v>
      </c>
      <c r="K150" s="46">
        <v>0</v>
      </c>
      <c r="L150" s="46">
        <v>0</v>
      </c>
      <c r="M150" s="2"/>
      <c r="N150" s="46" cm="1">
        <f t="array" ref="N150:Q152">MMULT(_xlfn.ANCHORARRAY(N60),_xlfn.MUNIT(4)*V15:V18)</f>
        <v>29952775078.615795</v>
      </c>
      <c r="O150" s="46">
        <v>48277489851.702499</v>
      </c>
      <c r="P150" s="46">
        <v>2963469023900.3608</v>
      </c>
      <c r="Q150" s="46">
        <v>2702620563525.7173</v>
      </c>
    </row>
    <row r="151" spans="1:17" x14ac:dyDescent="0.2">
      <c r="D151" s="3" t="s">
        <v>194</v>
      </c>
      <c r="G151" s="6" t="s">
        <v>192</v>
      </c>
      <c r="I151" s="46">
        <v>0</v>
      </c>
      <c r="J151" s="46">
        <v>0</v>
      </c>
      <c r="K151" s="46">
        <v>0</v>
      </c>
      <c r="L151" s="46">
        <v>0</v>
      </c>
      <c r="M151" s="2"/>
      <c r="N151" s="46">
        <v>234764493853.04639</v>
      </c>
      <c r="O151" s="46">
        <v>850054508368.00269</v>
      </c>
      <c r="P151" s="46">
        <v>9524123435439.9766</v>
      </c>
      <c r="Q151" s="46">
        <v>35702789183670.359</v>
      </c>
    </row>
    <row r="152" spans="1:17" x14ac:dyDescent="0.2">
      <c r="D152" s="3" t="s">
        <v>195</v>
      </c>
      <c r="G152" s="6" t="s">
        <v>192</v>
      </c>
      <c r="I152" s="46">
        <v>0</v>
      </c>
      <c r="J152" s="46">
        <v>0</v>
      </c>
      <c r="K152" s="46">
        <v>0</v>
      </c>
      <c r="L152" s="46">
        <v>0</v>
      </c>
      <c r="M152" s="2"/>
      <c r="N152" s="46">
        <v>132733315426.56129</v>
      </c>
      <c r="O152" s="46">
        <v>529918086219.82495</v>
      </c>
      <c r="P152" s="46">
        <v>8504520572962.9033</v>
      </c>
      <c r="Q152" s="46">
        <v>23660829986089.73</v>
      </c>
    </row>
    <row r="153" spans="1:17" x14ac:dyDescent="0.2">
      <c r="G153" s="6"/>
      <c r="I153" s="2"/>
      <c r="J153" s="2"/>
      <c r="K153" s="2"/>
      <c r="L153" s="2"/>
      <c r="M153" s="2"/>
      <c r="N153" s="2"/>
      <c r="O153" s="2"/>
      <c r="P153" s="2"/>
      <c r="Q153" s="2"/>
    </row>
    <row r="154" spans="1:17" x14ac:dyDescent="0.2">
      <c r="G154" s="6"/>
      <c r="I154" s="2" t="s">
        <v>87</v>
      </c>
      <c r="J154" s="2"/>
      <c r="K154" s="2"/>
      <c r="L154" s="2"/>
      <c r="M154" s="2"/>
      <c r="N154" s="2" t="s">
        <v>88</v>
      </c>
      <c r="O154" s="2"/>
      <c r="P154" s="2"/>
      <c r="Q154" s="2"/>
    </row>
    <row r="155" spans="1:17" x14ac:dyDescent="0.2">
      <c r="E155" s="3" t="s">
        <v>196</v>
      </c>
      <c r="G155" s="6" t="s">
        <v>197</v>
      </c>
      <c r="I155" s="47" cm="1">
        <f t="array" ref="I155:L156">MMULT(_xlfn.ANCHORARRAY(I65),_xlfn.MUNIT(4)*V9:V12)</f>
        <v>0</v>
      </c>
      <c r="J155" s="47">
        <v>0</v>
      </c>
      <c r="K155" s="47">
        <v>0</v>
      </c>
      <c r="L155" s="47">
        <v>0</v>
      </c>
      <c r="M155" s="2"/>
      <c r="N155" s="47" cm="1">
        <f t="array" ref="N155:Q156">MMULT(_xlfn.ANCHORARRAY(N65),_xlfn.MUNIT(4)*V15:V18)</f>
        <v>3752922.0174061353</v>
      </c>
      <c r="O155" s="47">
        <v>654771.32408630871</v>
      </c>
      <c r="P155" s="47">
        <v>19263.819242394675</v>
      </c>
      <c r="Q155" s="47">
        <v>3939.6331765534264</v>
      </c>
    </row>
    <row r="156" spans="1:17" x14ac:dyDescent="0.2">
      <c r="E156" s="3" t="s">
        <v>198</v>
      </c>
      <c r="G156" s="6" t="s">
        <v>199</v>
      </c>
      <c r="I156" s="47">
        <v>0</v>
      </c>
      <c r="J156" s="47">
        <v>0</v>
      </c>
      <c r="K156" s="47">
        <v>0</v>
      </c>
      <c r="L156" s="47">
        <v>0</v>
      </c>
      <c r="M156" s="2"/>
      <c r="N156" s="47">
        <v>22203361702361.621</v>
      </c>
      <c r="O156" s="47">
        <v>8884627250298.8613</v>
      </c>
      <c r="P156" s="47">
        <v>191085461658.1412</v>
      </c>
      <c r="Q156" s="47">
        <v>48395148629.925308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44ae6a-e145-4c9d-94e7-ddf9cc58067e">
      <Terms xmlns="http://schemas.microsoft.com/office/infopath/2007/PartnerControls"/>
    </lcf76f155ced4ddcb4097134ff3c332f>
    <TaxCatchAll xmlns="e67e9a88-35e1-4b39-8da9-a609eb30828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1E96938535DD4B921FCDFB54345D30" ma:contentTypeVersion="19" ma:contentTypeDescription="Create a new document." ma:contentTypeScope="" ma:versionID="c3c32a72d805f5b6b1b477f46f0cbd5b">
  <xsd:schema xmlns:xsd="http://www.w3.org/2001/XMLSchema" xmlns:xs="http://www.w3.org/2001/XMLSchema" xmlns:p="http://schemas.microsoft.com/office/2006/metadata/properties" xmlns:ns2="5d44ae6a-e145-4c9d-94e7-ddf9cc58067e" xmlns:ns3="e67e9a88-35e1-4b39-8da9-a609eb308282" targetNamespace="http://schemas.microsoft.com/office/2006/metadata/properties" ma:root="true" ma:fieldsID="8adfbf54647c461499df9b7ce19975bb" ns2:_="" ns3:_="">
    <xsd:import namespace="5d44ae6a-e145-4c9d-94e7-ddf9cc58067e"/>
    <xsd:import namespace="e67e9a88-35e1-4b39-8da9-a609eb3082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44ae6a-e145-4c9d-94e7-ddf9cc5806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2691f12-1220-44b1-ba48-e77f64da29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7e9a88-35e1-4b39-8da9-a609eb30828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fe7f1f2-b186-4eae-b9db-3e53485d6587}" ma:internalName="TaxCatchAll" ma:showField="CatchAllData" ma:web="e67e9a88-35e1-4b39-8da9-a609eb3082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3399AB-9254-4941-8CB3-3E5BD94FC57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F939E8-3FDD-4B79-B7F8-18DD0CA0CBEC}">
  <ds:schemaRefs>
    <ds:schemaRef ds:uri="http://schemas.microsoft.com/office/2006/metadata/properties"/>
    <ds:schemaRef ds:uri="http://schemas.microsoft.com/office/infopath/2007/PartnerControls"/>
    <ds:schemaRef ds:uri="5d44ae6a-e145-4c9d-94e7-ddf9cc58067e"/>
    <ds:schemaRef ds:uri="e67e9a88-35e1-4b39-8da9-a609eb308282"/>
  </ds:schemaRefs>
</ds:datastoreItem>
</file>

<file path=customXml/itemProps3.xml><?xml version="1.0" encoding="utf-8"?>
<ds:datastoreItem xmlns:ds="http://schemas.openxmlformats.org/officeDocument/2006/customXml" ds:itemID="{C513B84B-7C74-48D1-86D3-A26BEDAA5B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44ae6a-e145-4c9d-94e7-ddf9cc58067e"/>
    <ds:schemaRef ds:uri="e67e9a88-35e1-4b39-8da9-a609eb3082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Matrices</vt:lpstr>
      <vt:lpstr>Indices</vt:lpstr>
      <vt:lpstr>IOT</vt:lpstr>
      <vt:lpstr>SUT_IT</vt:lpstr>
      <vt:lpstr>SUT_PT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Lorenzo Rinaldi</dc:creator>
  <cp:lastModifiedBy>Lorenzo Rinaldi</cp:lastModifiedBy>
  <dcterms:created xsi:type="dcterms:W3CDTF">2026-04-17T07:49:05Z</dcterms:created>
  <dcterms:modified xsi:type="dcterms:W3CDTF">2026-05-05T11:30:53Z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0x010100241E96938535DD4B921FCDFB54345D30</vt:lpwstr>
  </property>
</Properties>
</file>